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540" tabRatio="797" firstSheet="6" activeTab="8"/>
  </bookViews>
  <sheets>
    <sheet name="Voltage1" sheetId="1" r:id="rId1"/>
    <sheet name="Power2" sheetId="2" r:id="rId2"/>
    <sheet name="Power1" sheetId="3" r:id="rId3"/>
    <sheet name="Currrent1" sheetId="4" r:id="rId4"/>
    <sheet name="Life1" sheetId="5" r:id="rId5"/>
    <sheet name="Days1" sheetId="6" r:id="rId6"/>
    <sheet name="Voltage3" sheetId="7" r:id="rId7"/>
    <sheet name="Voltage2" sheetId="8" r:id="rId8"/>
    <sheet name="Efficiency1" sheetId="9" r:id="rId9"/>
    <sheet name="Current3" sheetId="10" r:id="rId10"/>
    <sheet name="Current2" sheetId="11" r:id="rId11"/>
    <sheet name="Sheet1" sheetId="12" r:id="rId12"/>
    <sheet name="Ratio1" sheetId="13" r:id="rId13"/>
    <sheet name="Sheet2" sheetId="14" r:id="rId14"/>
    <sheet name="Sheet3" sheetId="15" r:id="rId15"/>
  </sheets>
  <definedNames>
    <definedName name="alavg">'Sheet1'!$L$12</definedName>
    <definedName name="almax">'Sheet1'!$M$12</definedName>
    <definedName name="K_Lm">'Sheet3'!$E$3</definedName>
    <definedName name="LEDavg">'Sheet1'!$R$2</definedName>
    <definedName name="LEDmax">'Sheet1'!$S$2</definedName>
    <definedName name="LEDmin">'Sheet1'!$Q$2</definedName>
    <definedName name="Lithemstart">'Sheet1'!$E$216</definedName>
    <definedName name="niavg">'Sheet1'!$L$2</definedName>
    <definedName name="nicad3start">'Sheet1'!$E$259</definedName>
    <definedName name="nicad4start">'Sheet1'!$E$241</definedName>
    <definedName name="Nimax">'Sheet1'!$M$2</definedName>
    <definedName name="off_for_a_rest">'Sheet1'!$H$270</definedName>
    <definedName name="off_or_rest_for">'Sheet1'!$H$228</definedName>
    <definedName name="Reistor_ohms">'Sheet1'!$F$164</definedName>
    <definedName name="res16.3ohm">'Sheet1'!$B$256</definedName>
    <definedName name="res16ohms">'Sheet1'!$C$213</definedName>
    <definedName name="res47ohm">'Sheet1'!$B$237</definedName>
    <definedName name="Timestart1">'Sheet1'!$C$164</definedName>
  </definedNames>
  <calcPr fullCalcOnLoad="1"/>
</workbook>
</file>

<file path=xl/sharedStrings.xml><?xml version="1.0" encoding="utf-8"?>
<sst xmlns="http://schemas.openxmlformats.org/spreadsheetml/2006/main" count="273" uniqueCount="126">
  <si>
    <t>Voltage</t>
  </si>
  <si>
    <t>Across bulb</t>
  </si>
  <si>
    <t>Amps</t>
  </si>
  <si>
    <t>LUX</t>
  </si>
  <si>
    <t>PR-2 LED</t>
  </si>
  <si>
    <t>Type bulb</t>
  </si>
  <si>
    <t>typical nicad voltage max</t>
  </si>
  <si>
    <t>Uses circuit to keep light constant ver voltage</t>
  </si>
  <si>
    <t>PR-2 LED-Circuit</t>
  </si>
  <si>
    <t xml:space="preserve">K2 J2.4V Krypton </t>
  </si>
  <si>
    <t>KPR 104 14K Philips 2.2v .47A  HK</t>
  </si>
  <si>
    <t>KPR-104 Krypton (2.33V 480ma)</t>
  </si>
  <si>
    <t xml:space="preserve">XPR-104 Xenon (2.4V 490ma) </t>
  </si>
  <si>
    <t>Power</t>
  </si>
  <si>
    <t>Lux</t>
  </si>
  <si>
    <t>Xenon bulb</t>
  </si>
  <si>
    <t>LUX Ratio LED to Xenon</t>
  </si>
  <si>
    <t>Power ratio</t>
  </si>
  <si>
    <t xml:space="preserve">Power ratio for Xenon to LED at same light intensities </t>
  </si>
  <si>
    <t>20 deg white LED (6400 mcd)</t>
  </si>
  <si>
    <t>PR LED 3 White (3 x 1.5V cells)</t>
  </si>
  <si>
    <t>2nd run</t>
  </si>
  <si>
    <t>Bat type</t>
  </si>
  <si>
    <t>No of Cells</t>
  </si>
  <si>
    <t>Min volt</t>
  </si>
  <si>
    <t>Max volt</t>
  </si>
  <si>
    <t>Nicad</t>
  </si>
  <si>
    <t>Alicloy</t>
  </si>
  <si>
    <t>working Avg</t>
  </si>
  <si>
    <t>white LED</t>
  </si>
  <si>
    <t>Old data not enough range</t>
  </si>
  <si>
    <t>No of LEDs</t>
  </si>
  <si>
    <t>#Nicad Cells</t>
  </si>
  <si>
    <t>#Ala cells</t>
  </si>
  <si>
    <t>Res LowV</t>
  </si>
  <si>
    <t>Res wrkV</t>
  </si>
  <si>
    <t>Assumptions</t>
  </si>
  <si>
    <t>ma</t>
  </si>
  <si>
    <t>Res highV</t>
  </si>
  <si>
    <t>Opt Res</t>
  </si>
  <si>
    <t>#alaliy</t>
  </si>
  <si>
    <t>don't use</t>
  </si>
  <si>
    <t>21 deg white LED (6400 mcd)</t>
  </si>
  <si>
    <t>22 deg white LED (6400 mcd)</t>
  </si>
  <si>
    <t>23 deg white LED (6400 mcd)</t>
  </si>
  <si>
    <t>24 deg white LED (6400 mcd)</t>
  </si>
  <si>
    <t>25 deg white LED (6400 mcd)</t>
  </si>
  <si>
    <t>26 deg white LED (6400 mcd)</t>
  </si>
  <si>
    <t>27 deg white LED (6400 mcd)</t>
  </si>
  <si>
    <t>28 deg white LED (6400 mcd)</t>
  </si>
  <si>
    <t>29 deg white LED (6400 mcd)</t>
  </si>
  <si>
    <t>30 deg white LED (6400 mcd)</t>
  </si>
  <si>
    <t>31 deg white LED (6400 mcd)</t>
  </si>
  <si>
    <t>20 deg LED + 10 ohm Res.</t>
  </si>
  <si>
    <t>20 deg LED + 47 ohm Res.</t>
  </si>
  <si>
    <t>20 deg LED + 0 ohm Res.</t>
  </si>
  <si>
    <t>20 deg white LED (6400 mcd) + 47 ohm risistor</t>
  </si>
  <si>
    <t>Bat V</t>
  </si>
  <si>
    <t>Res V</t>
  </si>
  <si>
    <t>delta from start</t>
  </si>
  <si>
    <t>Time in days</t>
  </si>
  <si>
    <t>current</t>
  </si>
  <si>
    <t>power</t>
  </si>
  <si>
    <t>Cum</t>
  </si>
  <si>
    <t>years</t>
  </si>
  <si>
    <t>ma current</t>
  </si>
  <si>
    <t>Days</t>
  </si>
  <si>
    <t>1.248 amp-hr to charge this at end state.</t>
  </si>
  <si>
    <t>Estimated LED life time curve</t>
  </si>
  <si>
    <t>White Light LEDs</t>
  </si>
  <si>
    <t>4 Cell Battery rated as 1.111 amp-hr on refresh (oc full 5.52-5.44 volts)</t>
  </si>
  <si>
    <t>20 deg White LED + 47 ohm R + 1.1 Amp-Hr 4 cell NiCad</t>
  </si>
  <si>
    <t>end volts</t>
  </si>
  <si>
    <t>each cell</t>
  </si>
  <si>
    <t>with 2x47 ohm</t>
  </si>
  <si>
    <t>Light output ratio .595 Less</t>
  </si>
  <si>
    <t>MA</t>
  </si>
  <si>
    <t xml:space="preserve">LUX </t>
  </si>
  <si>
    <t>Bat-Volts</t>
  </si>
  <si>
    <t>Res-Volts</t>
  </si>
  <si>
    <t>Time</t>
  </si>
  <si>
    <t>Date-time</t>
  </si>
  <si>
    <t>Resistance = 16 ohms</t>
  </si>
  <si>
    <t>LED volts</t>
  </si>
  <si>
    <t>Test of 3 nicad cells (16.3 ohms) 20 degree 20 ma white LED</t>
  </si>
  <si>
    <t>Current</t>
  </si>
  <si>
    <t>res47ohm</t>
  </si>
  <si>
    <t>res16.3ohm</t>
  </si>
  <si>
    <t>power (mili-watts)</t>
  </si>
  <si>
    <t>4-Nicad-Bat1</t>
  </si>
  <si>
    <t>4-Nicad-Bat2</t>
  </si>
  <si>
    <t>3-Nicad-bat2</t>
  </si>
  <si>
    <t>off for a rest</t>
  </si>
  <si>
    <t>off or rest for</t>
  </si>
  <si>
    <t>Lithium Bat1</t>
  </si>
  <si>
    <t>Lithium 1200 amp-hr Battery light output curve for 20ma white 20 degree LED</t>
  </si>
  <si>
    <t>Test with a new 4 cell nicad and 20 degree LED 20 ma white 1608 full change refresh 1178 (47ohms I think)</t>
  </si>
  <si>
    <t>not plotted</t>
  </si>
  <si>
    <t>First measurement that were in error some how</t>
  </si>
  <si>
    <t>plotted yes</t>
  </si>
  <si>
    <t>Time measurements</t>
  </si>
  <si>
    <t>Resistor ohms</t>
  </si>
  <si>
    <t>Current goes to .530 Less</t>
  </si>
  <si>
    <t>New large 350 ma white LED with lens</t>
  </si>
  <si>
    <t>not plotted yet  ----------------------------------------------</t>
  </si>
  <si>
    <t>350ma LED &amp; Lens</t>
  </si>
  <si>
    <t>Lux/Mili-watt</t>
  </si>
  <si>
    <t>Lux/miliwatt</t>
  </si>
  <si>
    <t>Total light output measurments</t>
  </si>
  <si>
    <t>Volts</t>
  </si>
  <si>
    <t>light-sphere</t>
  </si>
  <si>
    <t>Discripiton</t>
  </si>
  <si>
    <t>KPR 104 2.2V .47A Kription gas</t>
  </si>
  <si>
    <t>20degree White LED with reflector</t>
  </si>
  <si>
    <t>Ksphere</t>
  </si>
  <si>
    <t>Large 350ma white LED no relfector</t>
  </si>
  <si>
    <t>Input</t>
  </si>
  <si>
    <t>Output</t>
  </si>
  <si>
    <t>lumens</t>
  </si>
  <si>
    <t>In ma</t>
  </si>
  <si>
    <t>light in</t>
  </si>
  <si>
    <t>K-Lm (Lm/ma)</t>
  </si>
  <si>
    <t>InputWatt</t>
  </si>
  <si>
    <t>Lm per</t>
  </si>
  <si>
    <t>mike"s unit</t>
  </si>
  <si>
    <t>Rons unit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</si>
</sst>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"/>
    <numFmt numFmtId="166" formatCode="0.0000"/>
    <numFmt numFmtId="167" formatCode="mm/dd/yy"/>
    <numFmt numFmtId="168" formatCode="m/d/yy\ h:mm\ AM/PM"/>
    <numFmt numFmtId="169" formatCode="mmm\-yyyy"/>
    <numFmt numFmtId="170" formatCode="0.000"/>
  </numFmts>
  <fonts count="6">
    <font>
      <sz val="10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chartsheet" Target="chartsheets/sheet12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White Light Single LEDs and Flash Light Bulbs (2 AA) Compairson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775"/>
          <c:w val="0.9407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Sheet1!$A$3:$A$20</c:f>
              <c:numCache>
                <c:ptCount val="18"/>
                <c:pt idx="0">
                  <c:v>0.77</c:v>
                </c:pt>
                <c:pt idx="1">
                  <c:v>0.88</c:v>
                </c:pt>
                <c:pt idx="2">
                  <c:v>1.2</c:v>
                </c:pt>
                <c:pt idx="3">
                  <c:v>1.39</c:v>
                </c:pt>
                <c:pt idx="4">
                  <c:v>1.59</c:v>
                </c:pt>
                <c:pt idx="5">
                  <c:v>1.84</c:v>
                </c:pt>
                <c:pt idx="6">
                  <c:v>2</c:v>
                </c:pt>
                <c:pt idx="7">
                  <c:v>2.11</c:v>
                </c:pt>
                <c:pt idx="8">
                  <c:v>2.2</c:v>
                </c:pt>
                <c:pt idx="9">
                  <c:v>2.32</c:v>
                </c:pt>
                <c:pt idx="10">
                  <c:v>2.39</c:v>
                </c:pt>
                <c:pt idx="11">
                  <c:v>2.45</c:v>
                </c:pt>
                <c:pt idx="12">
                  <c:v>2.54</c:v>
                </c:pt>
                <c:pt idx="13">
                  <c:v>2.64</c:v>
                </c:pt>
                <c:pt idx="14">
                  <c:v>2.7</c:v>
                </c:pt>
                <c:pt idx="15">
                  <c:v>2.81</c:v>
                </c:pt>
                <c:pt idx="16">
                  <c:v>2.9</c:v>
                </c:pt>
                <c:pt idx="17">
                  <c:v>3.01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Sheet1!$A$87:$A$95</c:f>
              <c:numCache>
                <c:ptCount val="9"/>
                <c:pt idx="0">
                  <c:v>1.01</c:v>
                </c:pt>
                <c:pt idx="1">
                  <c:v>1.37</c:v>
                </c:pt>
                <c:pt idx="2">
                  <c:v>1.58</c:v>
                </c:pt>
                <c:pt idx="3">
                  <c:v>1.81</c:v>
                </c:pt>
                <c:pt idx="4">
                  <c:v>2.09</c:v>
                </c:pt>
                <c:pt idx="5">
                  <c:v>2.45</c:v>
                </c:pt>
                <c:pt idx="6">
                  <c:v>2.62</c:v>
                </c:pt>
                <c:pt idx="7">
                  <c:v>2.95</c:v>
                </c:pt>
                <c:pt idx="8">
                  <c:v>3.15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Sheet1!$A$99:$A$106</c:f>
              <c:numCache>
                <c:ptCount val="8"/>
                <c:pt idx="0">
                  <c:v>1.09</c:v>
                </c:pt>
                <c:pt idx="1">
                  <c:v>1.25</c:v>
                </c:pt>
                <c:pt idx="2">
                  <c:v>1.45</c:v>
                </c:pt>
                <c:pt idx="3">
                  <c:v>1.81</c:v>
                </c:pt>
                <c:pt idx="4">
                  <c:v>2.1</c:v>
                </c:pt>
                <c:pt idx="5">
                  <c:v>2.44</c:v>
                </c:pt>
                <c:pt idx="6">
                  <c:v>2.82</c:v>
                </c:pt>
                <c:pt idx="7">
                  <c:v>3.24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Sheet1!$E$110</c:f>
              <c:strCache>
                <c:ptCount val="1"/>
                <c:pt idx="0">
                  <c:v>PR LED 3 White (3 x 1.5V cells)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Sheet1!$A$110:$A$123</c:f>
              <c:numCache>
                <c:ptCount val="14"/>
                <c:pt idx="0">
                  <c:v>2.87</c:v>
                </c:pt>
                <c:pt idx="1">
                  <c:v>2.99</c:v>
                </c:pt>
                <c:pt idx="2">
                  <c:v>3.19</c:v>
                </c:pt>
                <c:pt idx="3">
                  <c:v>3.46</c:v>
                </c:pt>
                <c:pt idx="4">
                  <c:v>3.55</c:v>
                </c:pt>
                <c:pt idx="5">
                  <c:v>3.65</c:v>
                </c:pt>
                <c:pt idx="6">
                  <c:v>3.77</c:v>
                </c:pt>
                <c:pt idx="7">
                  <c:v>3.84</c:v>
                </c:pt>
                <c:pt idx="8">
                  <c:v>3.94</c:v>
                </c:pt>
                <c:pt idx="9">
                  <c:v>4.05</c:v>
                </c:pt>
                <c:pt idx="10">
                  <c:v>4.16</c:v>
                </c:pt>
                <c:pt idx="11">
                  <c:v>4.33</c:v>
                </c:pt>
                <c:pt idx="12">
                  <c:v>4.4</c:v>
                </c:pt>
                <c:pt idx="13">
                  <c:v>4.5</c:v>
                </c:pt>
              </c:numCache>
            </c:numRef>
          </c:xVal>
          <c:yVal>
            <c:numRef>
              <c:f>Sheet1!$D$110:$D$123</c:f>
              <c:numCache>
                <c:ptCount val="14"/>
                <c:pt idx="0">
                  <c:v>1170</c:v>
                </c:pt>
                <c:pt idx="1">
                  <c:v>2710</c:v>
                </c:pt>
                <c:pt idx="2">
                  <c:v>7270</c:v>
                </c:pt>
                <c:pt idx="3">
                  <c:v>15400</c:v>
                </c:pt>
                <c:pt idx="4">
                  <c:v>17900</c:v>
                </c:pt>
                <c:pt idx="5">
                  <c:v>21100</c:v>
                </c:pt>
                <c:pt idx="6">
                  <c:v>23500</c:v>
                </c:pt>
                <c:pt idx="7">
                  <c:v>24000</c:v>
                </c:pt>
                <c:pt idx="8">
                  <c:v>24700</c:v>
                </c:pt>
                <c:pt idx="9">
                  <c:v>25900</c:v>
                </c:pt>
                <c:pt idx="10">
                  <c:v>27500</c:v>
                </c:pt>
                <c:pt idx="11">
                  <c:v>27000</c:v>
                </c:pt>
                <c:pt idx="12">
                  <c:v>22700</c:v>
                </c:pt>
                <c:pt idx="13">
                  <c:v>19600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Sheet1!$A$55:$A$69</c:f>
              <c:numCache>
                <c:ptCount val="15"/>
                <c:pt idx="0">
                  <c:v>2.77</c:v>
                </c:pt>
                <c:pt idx="1">
                  <c:v>2.88</c:v>
                </c:pt>
                <c:pt idx="2">
                  <c:v>2.95</c:v>
                </c:pt>
                <c:pt idx="3">
                  <c:v>3.05</c:v>
                </c:pt>
                <c:pt idx="4">
                  <c:v>3.19</c:v>
                </c:pt>
                <c:pt idx="5">
                  <c:v>3.31</c:v>
                </c:pt>
                <c:pt idx="6">
                  <c:v>3.36</c:v>
                </c:pt>
                <c:pt idx="7">
                  <c:v>3.42</c:v>
                </c:pt>
                <c:pt idx="8">
                  <c:v>3.45</c:v>
                </c:pt>
                <c:pt idx="9">
                  <c:v>3.49</c:v>
                </c:pt>
                <c:pt idx="10">
                  <c:v>3.54</c:v>
                </c:pt>
                <c:pt idx="11">
                  <c:v>3.62</c:v>
                </c:pt>
                <c:pt idx="12">
                  <c:v>3.66</c:v>
                </c:pt>
                <c:pt idx="13">
                  <c:v>3.67</c:v>
                </c:pt>
                <c:pt idx="14">
                  <c:v>3.71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Sheet1!$E$131</c:f>
              <c:strCache>
                <c:ptCount val="1"/>
                <c:pt idx="0">
                  <c:v>20 deg LED + 10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Sheet1!$A$131:$A$138</c:f>
              <c:numCache>
                <c:ptCount val="8"/>
                <c:pt idx="0">
                  <c:v>3.07</c:v>
                </c:pt>
                <c:pt idx="1">
                  <c:v>3.29</c:v>
                </c:pt>
                <c:pt idx="2">
                  <c:v>3.54</c:v>
                </c:pt>
                <c:pt idx="3">
                  <c:v>3.76</c:v>
                </c:pt>
                <c:pt idx="4">
                  <c:v>3.88</c:v>
                </c:pt>
                <c:pt idx="5">
                  <c:v>3.97</c:v>
                </c:pt>
                <c:pt idx="6">
                  <c:v>4.08</c:v>
                </c:pt>
                <c:pt idx="7">
                  <c:v>4.22</c:v>
                </c:pt>
              </c:numCache>
            </c:numRef>
          </c:xVal>
          <c:yVal>
            <c:numRef>
              <c:f>Sheet1!$D$131:$D$138</c:f>
              <c:numCache>
                <c:ptCount val="8"/>
                <c:pt idx="0">
                  <c:v>3920</c:v>
                </c:pt>
                <c:pt idx="1">
                  <c:v>8880</c:v>
                </c:pt>
                <c:pt idx="2">
                  <c:v>16210</c:v>
                </c:pt>
                <c:pt idx="3">
                  <c:v>23400</c:v>
                </c:pt>
                <c:pt idx="4">
                  <c:v>27700</c:v>
                </c:pt>
                <c:pt idx="5">
                  <c:v>30400</c:v>
                </c:pt>
                <c:pt idx="6">
                  <c:v>33800</c:v>
                </c:pt>
                <c:pt idx="7">
                  <c:v>38200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Sheet1!$E$141</c:f>
              <c:strCache>
                <c:ptCount val="1"/>
                <c:pt idx="0">
                  <c:v>20 deg LED + 47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Sheet1!$A$141:$A$149</c:f>
              <c:numCache>
                <c:ptCount val="9"/>
                <c:pt idx="0">
                  <c:v>3.26</c:v>
                </c:pt>
                <c:pt idx="1">
                  <c:v>3.68</c:v>
                </c:pt>
                <c:pt idx="2">
                  <c:v>4.31</c:v>
                </c:pt>
                <c:pt idx="3">
                  <c:v>4.86</c:v>
                </c:pt>
                <c:pt idx="4">
                  <c:v>5.23</c:v>
                </c:pt>
                <c:pt idx="5">
                  <c:v>5.48</c:v>
                </c:pt>
                <c:pt idx="6">
                  <c:v>5.8</c:v>
                </c:pt>
                <c:pt idx="7">
                  <c:v>5.92</c:v>
                </c:pt>
                <c:pt idx="8">
                  <c:v>6.14</c:v>
                </c:pt>
              </c:numCache>
            </c:numRef>
          </c:xVal>
          <c:yVal>
            <c:numRef>
              <c:f>Sheet1!$D$141:$D$149</c:f>
              <c:numCache>
                <c:ptCount val="9"/>
                <c:pt idx="0">
                  <c:v>4210</c:v>
                </c:pt>
                <c:pt idx="1">
                  <c:v>8920</c:v>
                </c:pt>
                <c:pt idx="2">
                  <c:v>16400</c:v>
                </c:pt>
                <c:pt idx="3">
                  <c:v>22600</c:v>
                </c:pt>
                <c:pt idx="4">
                  <c:v>26500</c:v>
                </c:pt>
                <c:pt idx="5">
                  <c:v>29100</c:v>
                </c:pt>
                <c:pt idx="6">
                  <c:v>31800</c:v>
                </c:pt>
                <c:pt idx="7">
                  <c:v>32800</c:v>
                </c:pt>
                <c:pt idx="8">
                  <c:v>34600</c:v>
                </c:pt>
              </c:numCache>
            </c:numRef>
          </c:yVal>
          <c:smooth val="1"/>
        </c:ser>
        <c:axId val="37601713"/>
        <c:axId val="2871098"/>
      </c:scatterChart>
      <c:valAx>
        <c:axId val="37601713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71098"/>
        <c:crosses val="autoZero"/>
        <c:crossBetween val="midCat"/>
        <c:dispUnits/>
      </c:valAx>
      <c:valAx>
        <c:axId val="2871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76017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75"/>
          <c:y val="0.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350 Ma White LED with Lens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3225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Sheet1!$A$195</c:f>
              <c:strCache>
                <c:ptCount val="1"/>
                <c:pt idx="0">
                  <c:v>350ma LED &amp; Lens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Sheet1!$A$198:$A$210</c:f>
              <c:numCache>
                <c:ptCount val="13"/>
                <c:pt idx="0">
                  <c:v>41</c:v>
                </c:pt>
                <c:pt idx="1">
                  <c:v>60.6</c:v>
                </c:pt>
                <c:pt idx="2">
                  <c:v>71.8</c:v>
                </c:pt>
                <c:pt idx="3">
                  <c:v>81.2</c:v>
                </c:pt>
                <c:pt idx="4">
                  <c:v>125.8</c:v>
                </c:pt>
                <c:pt idx="5">
                  <c:v>153</c:v>
                </c:pt>
                <c:pt idx="6">
                  <c:v>181.4</c:v>
                </c:pt>
                <c:pt idx="7">
                  <c:v>197.3</c:v>
                </c:pt>
                <c:pt idx="8">
                  <c:v>200</c:v>
                </c:pt>
                <c:pt idx="9">
                  <c:v>250</c:v>
                </c:pt>
                <c:pt idx="10">
                  <c:v>300</c:v>
                </c:pt>
                <c:pt idx="11">
                  <c:v>340</c:v>
                </c:pt>
                <c:pt idx="12">
                  <c:v>400</c:v>
                </c:pt>
              </c:numCache>
            </c:numRef>
          </c:xVal>
          <c:yVal>
            <c:numRef>
              <c:f>Sheet1!$B$198:$B$210</c:f>
              <c:numCache>
                <c:ptCount val="13"/>
                <c:pt idx="0">
                  <c:v>15400</c:v>
                </c:pt>
                <c:pt idx="1">
                  <c:v>22000</c:v>
                </c:pt>
                <c:pt idx="2">
                  <c:v>25900</c:v>
                </c:pt>
                <c:pt idx="3">
                  <c:v>28500</c:v>
                </c:pt>
                <c:pt idx="4">
                  <c:v>42300</c:v>
                </c:pt>
                <c:pt idx="5">
                  <c:v>50300</c:v>
                </c:pt>
                <c:pt idx="6">
                  <c:v>58500</c:v>
                </c:pt>
                <c:pt idx="7">
                  <c:v>62900</c:v>
                </c:pt>
                <c:pt idx="8">
                  <c:v>63000</c:v>
                </c:pt>
                <c:pt idx="9">
                  <c:v>76400</c:v>
                </c:pt>
                <c:pt idx="10">
                  <c:v>89300</c:v>
                </c:pt>
                <c:pt idx="11">
                  <c:v>97900</c:v>
                </c:pt>
                <c:pt idx="12">
                  <c:v>111600</c:v>
                </c:pt>
              </c:numCache>
            </c:numRef>
          </c:yVal>
          <c:smooth val="1"/>
        </c:ser>
        <c:axId val="32325723"/>
        <c:axId val="22496052"/>
      </c:scatterChart>
      <c:valAx>
        <c:axId val="32325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96052"/>
        <c:crosses val="autoZero"/>
        <c:crossBetween val="midCat"/>
        <c:dispUnits/>
      </c:valAx>
      <c:valAx>
        <c:axId val="22496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 Near the Source)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257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5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4-Cell NiCad with LED and 47 Ohm 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3225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Sheet1!$A$160</c:f>
              <c:strCache>
                <c:ptCount val="1"/>
                <c:pt idx="0">
                  <c:v>4-Nicad-Bat1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Sheet1!$E$164:$E$183</c:f>
              <c:numCache>
                <c:ptCount val="20"/>
                <c:pt idx="0">
                  <c:v>0.038592750533049044</c:v>
                </c:pt>
                <c:pt idx="1">
                  <c:v>0.03816631130063966</c:v>
                </c:pt>
                <c:pt idx="2">
                  <c:v>0.03539445628997868</c:v>
                </c:pt>
                <c:pt idx="3">
                  <c:v>0.034541577825159916</c:v>
                </c:pt>
                <c:pt idx="4">
                  <c:v>0.03283582089552239</c:v>
                </c:pt>
                <c:pt idx="5">
                  <c:v>0.030063965884861408</c:v>
                </c:pt>
                <c:pt idx="6">
                  <c:v>0.029211087420042647</c:v>
                </c:pt>
                <c:pt idx="7">
                  <c:v>0.028571428571428574</c:v>
                </c:pt>
                <c:pt idx="8">
                  <c:v>0.029211087420042647</c:v>
                </c:pt>
                <c:pt idx="9">
                  <c:v>0.028571428571428574</c:v>
                </c:pt>
                <c:pt idx="10">
                  <c:v>0.009168443496801706</c:v>
                </c:pt>
                <c:pt idx="11">
                  <c:v>0.009381663113006396</c:v>
                </c:pt>
                <c:pt idx="12">
                  <c:v>0.008315565031982943</c:v>
                </c:pt>
                <c:pt idx="13">
                  <c:v>0.008528784648187635</c:v>
                </c:pt>
                <c:pt idx="14">
                  <c:v>0.008315565031982943</c:v>
                </c:pt>
                <c:pt idx="15">
                  <c:v>0.008102345415778252</c:v>
                </c:pt>
                <c:pt idx="16">
                  <c:v>0.00788912579957356</c:v>
                </c:pt>
                <c:pt idx="17">
                  <c:v>0.00767590618336887</c:v>
                </c:pt>
                <c:pt idx="18">
                  <c:v>0.0010660980810234544</c:v>
                </c:pt>
                <c:pt idx="19">
                  <c:v>0.00021321961620469085</c:v>
                </c:pt>
              </c:numCache>
            </c:numRef>
          </c:xVal>
          <c:yVal>
            <c:numRef>
              <c:f>Sheet1!$H$164:$H$183</c:f>
              <c:numCache>
                <c:ptCount val="20"/>
                <c:pt idx="0">
                  <c:v>25700</c:v>
                </c:pt>
                <c:pt idx="1">
                  <c:v>25300</c:v>
                </c:pt>
                <c:pt idx="2">
                  <c:v>24000</c:v>
                </c:pt>
                <c:pt idx="3">
                  <c:v>23400</c:v>
                </c:pt>
                <c:pt idx="4">
                  <c:v>22500</c:v>
                </c:pt>
                <c:pt idx="5">
                  <c:v>21000</c:v>
                </c:pt>
                <c:pt idx="6">
                  <c:v>20400</c:v>
                </c:pt>
                <c:pt idx="7">
                  <c:v>20100</c:v>
                </c:pt>
                <c:pt idx="8">
                  <c:v>20400</c:v>
                </c:pt>
                <c:pt idx="9">
                  <c:v>20100</c:v>
                </c:pt>
                <c:pt idx="10">
                  <c:v>7490</c:v>
                </c:pt>
                <c:pt idx="11">
                  <c:v>7430</c:v>
                </c:pt>
                <c:pt idx="12">
                  <c:v>6750</c:v>
                </c:pt>
                <c:pt idx="13">
                  <c:v>6890</c:v>
                </c:pt>
                <c:pt idx="14">
                  <c:v>6830</c:v>
                </c:pt>
                <c:pt idx="15">
                  <c:v>6580</c:v>
                </c:pt>
                <c:pt idx="16">
                  <c:v>6500</c:v>
                </c:pt>
                <c:pt idx="17">
                  <c:v>6200</c:v>
                </c:pt>
                <c:pt idx="18">
                  <c:v>830</c:v>
                </c:pt>
                <c:pt idx="19">
                  <c:v>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Sheet1!$D$241:$D$253</c:f>
              <c:numCache>
                <c:ptCount val="13"/>
                <c:pt idx="0">
                  <c:v>0.04382978723404255</c:v>
                </c:pt>
                <c:pt idx="1">
                  <c:v>0.04297872340425532</c:v>
                </c:pt>
                <c:pt idx="2">
                  <c:v>0.04106382978723404</c:v>
                </c:pt>
                <c:pt idx="3">
                  <c:v>0.03723404255319149</c:v>
                </c:pt>
                <c:pt idx="4">
                  <c:v>0.0351063829787234</c:v>
                </c:pt>
                <c:pt idx="5">
                  <c:v>0.03361702127659574</c:v>
                </c:pt>
                <c:pt idx="6">
                  <c:v>0.03021276595744681</c:v>
                </c:pt>
                <c:pt idx="7">
                  <c:v>0.009148936170212766</c:v>
                </c:pt>
                <c:pt idx="8">
                  <c:v>0.002553191489361702</c:v>
                </c:pt>
                <c:pt idx="9">
                  <c:v>0.0019148936170212765</c:v>
                </c:pt>
                <c:pt idx="10">
                  <c:v>0.001702127659574468</c:v>
                </c:pt>
                <c:pt idx="11">
                  <c:v>0.000851063829787234</c:v>
                </c:pt>
                <c:pt idx="12">
                  <c:v>0.000851063829787234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Sheet1!$D$259:$D$276</c:f>
              <c:numCache>
                <c:ptCount val="18"/>
                <c:pt idx="0">
                  <c:v>0.041104294478527606</c:v>
                </c:pt>
                <c:pt idx="1">
                  <c:v>0.03987730061349693</c:v>
                </c:pt>
                <c:pt idx="2">
                  <c:v>0.03680981595092024</c:v>
                </c:pt>
                <c:pt idx="3">
                  <c:v>0.035582822085889566</c:v>
                </c:pt>
                <c:pt idx="4">
                  <c:v>0.03006134969325153</c:v>
                </c:pt>
                <c:pt idx="5">
                  <c:v>0.026993865030674847</c:v>
                </c:pt>
                <c:pt idx="6">
                  <c:v>0.026380368098159506</c:v>
                </c:pt>
                <c:pt idx="7">
                  <c:v>0.02576687116564417</c:v>
                </c:pt>
                <c:pt idx="8">
                  <c:v>0.022699386503067482</c:v>
                </c:pt>
                <c:pt idx="9">
                  <c:v>0.019018404907975458</c:v>
                </c:pt>
                <c:pt idx="10">
                  <c:v>0.01717791411042945</c:v>
                </c:pt>
                <c:pt idx="11">
                  <c:v>0.006748466257668712</c:v>
                </c:pt>
                <c:pt idx="12">
                  <c:v>0.017791411042944783</c:v>
                </c:pt>
                <c:pt idx="13">
                  <c:v>0.0098159509202454</c:v>
                </c:pt>
                <c:pt idx="14">
                  <c:v>0.007975460122699386</c:v>
                </c:pt>
                <c:pt idx="15">
                  <c:v>0.004294478527607362</c:v>
                </c:pt>
                <c:pt idx="16">
                  <c:v>0.00245398773006135</c:v>
                </c:pt>
                <c:pt idx="17">
                  <c:v>0.001226993865030675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Sheet1!$D$216:$D$234</c:f>
              <c:numCache>
                <c:ptCount val="19"/>
                <c:pt idx="0">
                  <c:v>0.040625</c:v>
                </c:pt>
                <c:pt idx="1">
                  <c:v>0.04</c:v>
                </c:pt>
                <c:pt idx="2">
                  <c:v>0.0379375</c:v>
                </c:pt>
                <c:pt idx="3">
                  <c:v>0.0289375</c:v>
                </c:pt>
                <c:pt idx="4">
                  <c:v>0.027</c:v>
                </c:pt>
                <c:pt idx="5">
                  <c:v>0.0206875</c:v>
                </c:pt>
                <c:pt idx="6">
                  <c:v>0.0194375</c:v>
                </c:pt>
                <c:pt idx="7">
                  <c:v>0.0145</c:v>
                </c:pt>
                <c:pt idx="8">
                  <c:v>0.0103125</c:v>
                </c:pt>
                <c:pt idx="9">
                  <c:v>0.0095625</c:v>
                </c:pt>
                <c:pt idx="10">
                  <c:v>0.009</c:v>
                </c:pt>
                <c:pt idx="11">
                  <c:v>0.007375</c:v>
                </c:pt>
                <c:pt idx="12">
                  <c:v>0.006625</c:v>
                </c:pt>
                <c:pt idx="13">
                  <c:v>0.006625</c:v>
                </c:pt>
                <c:pt idx="14">
                  <c:v>0.005375</c:v>
                </c:pt>
                <c:pt idx="15">
                  <c:v>0.004625</c:v>
                </c:pt>
                <c:pt idx="16">
                  <c:v>0.00425</c:v>
                </c:pt>
                <c:pt idx="17">
                  <c:v>0.0025625</c:v>
                </c:pt>
                <c:pt idx="18">
                  <c:v>0.0018125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axId val="1137877"/>
        <c:axId val="10240894"/>
      </c:scatterChart>
      <c:valAx>
        <c:axId val="113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40894"/>
        <c:crosses val="autoZero"/>
        <c:crossBetween val="midCat"/>
        <c:dispUnits/>
      </c:valAx>
      <c:valAx>
        <c:axId val="10240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 Near the Source)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7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51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Usage Ratio For Xenon Bulb Devided by Several Test LED Configurations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775"/>
          <c:w val="0.9387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Sheet2!$E$6:$E$10</c:f>
              <c:numCache>
                <c:ptCount val="5"/>
                <c:pt idx="0">
                  <c:v>10.571428571428571</c:v>
                </c:pt>
                <c:pt idx="1">
                  <c:v>5.921052631578948</c:v>
                </c:pt>
                <c:pt idx="2">
                  <c:v>4.166666666666667</c:v>
                </c:pt>
                <c:pt idx="3">
                  <c:v>2.488888888888889</c:v>
                </c:pt>
                <c:pt idx="4">
                  <c:v>1.7222222222222223</c:v>
                </c:pt>
              </c:numCache>
            </c:numRef>
          </c:xVal>
          <c:yVal>
            <c:numRef>
              <c:f>Sheet2!$F$6:$F$10</c:f>
              <c:numCache>
                <c:ptCount val="5"/>
                <c:pt idx="0">
                  <c:v>3875.598800000001</c:v>
                </c:pt>
                <c:pt idx="1">
                  <c:v>7525.730000000003</c:v>
                </c:pt>
                <c:pt idx="2">
                  <c:v>10371.6</c:v>
                </c:pt>
                <c:pt idx="3">
                  <c:v>14359.8672</c:v>
                </c:pt>
                <c:pt idx="4">
                  <c:v>18973.468800000002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Sheet2!$A$11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Sheet2!$E$12:$E$18</c:f>
              <c:numCache>
                <c:ptCount val="7"/>
                <c:pt idx="0">
                  <c:v>31.333333333333332</c:v>
                </c:pt>
                <c:pt idx="1">
                  <c:v>22</c:v>
                </c:pt>
                <c:pt idx="2">
                  <c:v>13.6</c:v>
                </c:pt>
                <c:pt idx="3">
                  <c:v>10.333333333333334</c:v>
                </c:pt>
                <c:pt idx="4">
                  <c:v>8.35</c:v>
                </c:pt>
                <c:pt idx="5">
                  <c:v>7.04</c:v>
                </c:pt>
                <c:pt idx="6">
                  <c:v>6.1000000000000005</c:v>
                </c:pt>
              </c:numCache>
            </c:numRef>
          </c:xVal>
          <c:yVal>
            <c:numRef>
              <c:f>Sheet2!$F$12:$F$18</c:f>
              <c:numCache>
                <c:ptCount val="7"/>
                <c:pt idx="0">
                  <c:v>8611.966799999998</c:v>
                </c:pt>
                <c:pt idx="1">
                  <c:v>13651.730000000003</c:v>
                </c:pt>
                <c:pt idx="2">
                  <c:v>24212.404800000008</c:v>
                </c:pt>
                <c:pt idx="3">
                  <c:v>33786.28250000001</c:v>
                </c:pt>
                <c:pt idx="4">
                  <c:v>40640.6657</c:v>
                </c:pt>
                <c:pt idx="5">
                  <c:v>46191.8288</c:v>
                </c:pt>
                <c:pt idx="6">
                  <c:v>50752.58570000001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Sheet2!$A$19</c:f>
              <c:strCache>
                <c:ptCount val="1"/>
                <c:pt idx="0">
                  <c:v>20 deg white LED (6400 mcd) + 47 ohm risistor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Sheet2!$E$20:$E$27</c:f>
              <c:numCache>
                <c:ptCount val="8"/>
                <c:pt idx="0">
                  <c:v>29.666666666666668</c:v>
                </c:pt>
                <c:pt idx="1">
                  <c:v>20</c:v>
                </c:pt>
                <c:pt idx="2">
                  <c:v>11.999999999999998</c:v>
                </c:pt>
                <c:pt idx="3">
                  <c:v>8.866666666666667</c:v>
                </c:pt>
                <c:pt idx="4">
                  <c:v>7.1499999999999995</c:v>
                </c:pt>
                <c:pt idx="5">
                  <c:v>6</c:v>
                </c:pt>
                <c:pt idx="6">
                  <c:v>5.1000000000000005</c:v>
                </c:pt>
                <c:pt idx="7">
                  <c:v>4.457142857142857</c:v>
                </c:pt>
              </c:numCache>
            </c:numRef>
          </c:xVal>
          <c:yVal>
            <c:numRef>
              <c:f>Sheet2!$F$20:$F$27</c:f>
              <c:numCache>
                <c:ptCount val="8"/>
                <c:pt idx="0">
                  <c:v>7265.027300000002</c:v>
                </c:pt>
                <c:pt idx="1">
                  <c:v>10371.6</c:v>
                </c:pt>
                <c:pt idx="2">
                  <c:v>17366.12</c:v>
                </c:pt>
                <c:pt idx="3">
                  <c:v>22844.045700000002</c:v>
                </c:pt>
                <c:pt idx="4">
                  <c:v>27557.233699999997</c:v>
                </c:pt>
                <c:pt idx="5">
                  <c:v>31114.85</c:v>
                </c:pt>
                <c:pt idx="6">
                  <c:v>32704.681699999997</c:v>
                </c:pt>
                <c:pt idx="7">
                  <c:v>34333.5968</c:v>
                </c:pt>
              </c:numCache>
            </c:numRef>
          </c:yVal>
          <c:smooth val="1"/>
        </c:ser>
        <c:axId val="25059183"/>
        <c:axId val="24206056"/>
      </c:scatterChart>
      <c:valAx>
        <c:axId val="25059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Power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206056"/>
        <c:crosses val="autoZero"/>
        <c:crossBetween val="midCat"/>
        <c:dispUnits/>
      </c:valAx>
      <c:valAx>
        <c:axId val="2420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50591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9"/>
          <c:y val="0.19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for LED's and Flashlight Bulbs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Sheet1!$C$3:$C$20</c:f>
              <c:numCache>
                <c:ptCount val="18"/>
                <c:pt idx="0">
                  <c:v>0.00539</c:v>
                </c:pt>
                <c:pt idx="1">
                  <c:v>0.0088</c:v>
                </c:pt>
                <c:pt idx="2">
                  <c:v>0.020279999999999996</c:v>
                </c:pt>
                <c:pt idx="3">
                  <c:v>0.028356</c:v>
                </c:pt>
                <c:pt idx="4">
                  <c:v>0.044679</c:v>
                </c:pt>
                <c:pt idx="5">
                  <c:v>0.077832</c:v>
                </c:pt>
                <c:pt idx="6">
                  <c:v>0.107</c:v>
                </c:pt>
                <c:pt idx="7">
                  <c:v>0.13060899999999998</c:v>
                </c:pt>
                <c:pt idx="8">
                  <c:v>0.15642</c:v>
                </c:pt>
                <c:pt idx="9">
                  <c:v>0.19441599999999998</c:v>
                </c:pt>
                <c:pt idx="10">
                  <c:v>0.220597</c:v>
                </c:pt>
                <c:pt idx="11">
                  <c:v>0.24500000000000002</c:v>
                </c:pt>
                <c:pt idx="12">
                  <c:v>0.285496</c:v>
                </c:pt>
                <c:pt idx="13">
                  <c:v>0.339768</c:v>
                </c:pt>
                <c:pt idx="14">
                  <c:v>0.37449</c:v>
                </c:pt>
                <c:pt idx="15">
                  <c:v>0.44088900000000003</c:v>
                </c:pt>
                <c:pt idx="16">
                  <c:v>0.49735</c:v>
                </c:pt>
                <c:pt idx="17">
                  <c:v>0.5667829999999999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Sheet1!$C$87:$C$95</c:f>
              <c:numCache>
                <c:ptCount val="9"/>
                <c:pt idx="0">
                  <c:v>0.3636</c:v>
                </c:pt>
                <c:pt idx="1">
                  <c:v>0.548</c:v>
                </c:pt>
                <c:pt idx="2">
                  <c:v>0.6636</c:v>
                </c:pt>
                <c:pt idx="3">
                  <c:v>0.7964</c:v>
                </c:pt>
                <c:pt idx="4">
                  <c:v>0.9822999999999998</c:v>
                </c:pt>
                <c:pt idx="5">
                  <c:v>1.225</c:v>
                </c:pt>
                <c:pt idx="6">
                  <c:v>1.3624</c:v>
                </c:pt>
                <c:pt idx="7">
                  <c:v>1.5930000000000002</c:v>
                </c:pt>
                <c:pt idx="8">
                  <c:v>1.764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Sheet1!$C$99:$C$106</c:f>
              <c:numCache>
                <c:ptCount val="8"/>
                <c:pt idx="0">
                  <c:v>0.4142</c:v>
                </c:pt>
                <c:pt idx="1">
                  <c:v>0.48750000000000004</c:v>
                </c:pt>
                <c:pt idx="2">
                  <c:v>0.5944999999999999</c:v>
                </c:pt>
                <c:pt idx="3">
                  <c:v>0.7964</c:v>
                </c:pt>
                <c:pt idx="4">
                  <c:v>0.987</c:v>
                </c:pt>
                <c:pt idx="5">
                  <c:v>1.1956</c:v>
                </c:pt>
                <c:pt idx="6">
                  <c:v>1.4946</c:v>
                </c:pt>
                <c:pt idx="7">
                  <c:v>1.8144000000000002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Sheet1!$E$110</c:f>
              <c:strCache>
                <c:ptCount val="1"/>
                <c:pt idx="0">
                  <c:v>PR LED 3 White (3 x 1.5V cells)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Sheet1!$C$110:$C$123</c:f>
              <c:numCache>
                <c:ptCount val="14"/>
                <c:pt idx="0">
                  <c:v>0.0130585</c:v>
                </c:pt>
                <c:pt idx="1">
                  <c:v>0.039169</c:v>
                </c:pt>
                <c:pt idx="2">
                  <c:v>0.098571</c:v>
                </c:pt>
                <c:pt idx="3">
                  <c:v>0.283028</c:v>
                </c:pt>
                <c:pt idx="4">
                  <c:v>0.361745</c:v>
                </c:pt>
                <c:pt idx="5">
                  <c:v>0.5690350000000001</c:v>
                </c:pt>
                <c:pt idx="6">
                  <c:v>0.7163</c:v>
                </c:pt>
                <c:pt idx="7">
                  <c:v>0.768</c:v>
                </c:pt>
                <c:pt idx="8">
                  <c:v>0.985</c:v>
                </c:pt>
                <c:pt idx="9">
                  <c:v>1.1744999999999999</c:v>
                </c:pt>
                <c:pt idx="10">
                  <c:v>1.3728</c:v>
                </c:pt>
                <c:pt idx="11">
                  <c:v>1.6887</c:v>
                </c:pt>
                <c:pt idx="12">
                  <c:v>1.8920000000000001</c:v>
                </c:pt>
                <c:pt idx="13">
                  <c:v>2.0700000000000003</c:v>
                </c:pt>
              </c:numCache>
            </c:numRef>
          </c:xVal>
          <c:yVal>
            <c:numRef>
              <c:f>Sheet1!$D$110:$D$123</c:f>
              <c:numCache>
                <c:ptCount val="14"/>
                <c:pt idx="0">
                  <c:v>1170</c:v>
                </c:pt>
                <c:pt idx="1">
                  <c:v>2710</c:v>
                </c:pt>
                <c:pt idx="2">
                  <c:v>7270</c:v>
                </c:pt>
                <c:pt idx="3">
                  <c:v>15400</c:v>
                </c:pt>
                <c:pt idx="4">
                  <c:v>17900</c:v>
                </c:pt>
                <c:pt idx="5">
                  <c:v>21100</c:v>
                </c:pt>
                <c:pt idx="6">
                  <c:v>23500</c:v>
                </c:pt>
                <c:pt idx="7">
                  <c:v>24000</c:v>
                </c:pt>
                <c:pt idx="8">
                  <c:v>24700</c:v>
                </c:pt>
                <c:pt idx="9">
                  <c:v>25900</c:v>
                </c:pt>
                <c:pt idx="10">
                  <c:v>27500</c:v>
                </c:pt>
                <c:pt idx="11">
                  <c:v>27000</c:v>
                </c:pt>
                <c:pt idx="12">
                  <c:v>22700</c:v>
                </c:pt>
                <c:pt idx="13">
                  <c:v>19600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Sheet1!$C$55:$C$69</c:f>
              <c:numCache>
                <c:ptCount val="15"/>
                <c:pt idx="0">
                  <c:v>0.0009972000000000002</c:v>
                </c:pt>
                <c:pt idx="1">
                  <c:v>0.0032543999999999997</c:v>
                </c:pt>
                <c:pt idx="2">
                  <c:v>0.006077000000000001</c:v>
                </c:pt>
                <c:pt idx="3">
                  <c:v>0.012931999999999999</c:v>
                </c:pt>
                <c:pt idx="4">
                  <c:v>0.029986000000000002</c:v>
                </c:pt>
                <c:pt idx="5">
                  <c:v>0.054052300000000005</c:v>
                </c:pt>
                <c:pt idx="6">
                  <c:v>0.0711648</c:v>
                </c:pt>
                <c:pt idx="7">
                  <c:v>0.0908694</c:v>
                </c:pt>
                <c:pt idx="8">
                  <c:v>0.10557</c:v>
                </c:pt>
                <c:pt idx="9">
                  <c:v>0.12598900000000002</c:v>
                </c:pt>
                <c:pt idx="10">
                  <c:v>0.156114</c:v>
                </c:pt>
                <c:pt idx="11">
                  <c:v>0.206702</c:v>
                </c:pt>
                <c:pt idx="12">
                  <c:v>0.246318</c:v>
                </c:pt>
                <c:pt idx="13">
                  <c:v>0.268277</c:v>
                </c:pt>
                <c:pt idx="14">
                  <c:v>0.306446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Sheet1!$E$131</c:f>
              <c:strCache>
                <c:ptCount val="1"/>
                <c:pt idx="0">
                  <c:v>20 deg LED + 10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Sheet1!$C$131:$C$138</c:f>
              <c:numCache>
                <c:ptCount val="8"/>
                <c:pt idx="0">
                  <c:v>0.012894</c:v>
                </c:pt>
                <c:pt idx="1">
                  <c:v>0.0332948</c:v>
                </c:pt>
                <c:pt idx="2">
                  <c:v>0.0711894</c:v>
                </c:pt>
                <c:pt idx="3">
                  <c:v>0.11787600000000001</c:v>
                </c:pt>
                <c:pt idx="4">
                  <c:v>0.150544</c:v>
                </c:pt>
                <c:pt idx="5">
                  <c:v>0.175077</c:v>
                </c:pt>
                <c:pt idx="6">
                  <c:v>0.20808</c:v>
                </c:pt>
                <c:pt idx="7">
                  <c:v>0.255732</c:v>
                </c:pt>
              </c:numCache>
            </c:numRef>
          </c:xVal>
          <c:yVal>
            <c:numRef>
              <c:f>Sheet1!$D$131:$D$138</c:f>
              <c:numCache>
                <c:ptCount val="8"/>
                <c:pt idx="0">
                  <c:v>3920</c:v>
                </c:pt>
                <c:pt idx="1">
                  <c:v>8880</c:v>
                </c:pt>
                <c:pt idx="2">
                  <c:v>16210</c:v>
                </c:pt>
                <c:pt idx="3">
                  <c:v>23400</c:v>
                </c:pt>
                <c:pt idx="4">
                  <c:v>27700</c:v>
                </c:pt>
                <c:pt idx="5">
                  <c:v>30400</c:v>
                </c:pt>
                <c:pt idx="6">
                  <c:v>33800</c:v>
                </c:pt>
                <c:pt idx="7">
                  <c:v>38200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Sheet1!$E$141</c:f>
              <c:strCache>
                <c:ptCount val="1"/>
                <c:pt idx="0">
                  <c:v>20 deg LED + 47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Sheet1!$C$141:$C$149</c:f>
              <c:numCache>
                <c:ptCount val="9"/>
                <c:pt idx="0">
                  <c:v>0.014735199999999999</c:v>
                </c:pt>
                <c:pt idx="1">
                  <c:v>0.037720000000000004</c:v>
                </c:pt>
                <c:pt idx="2">
                  <c:v>0.0886567</c:v>
                </c:pt>
                <c:pt idx="3">
                  <c:v>0.14823</c:v>
                </c:pt>
                <c:pt idx="4">
                  <c:v>0.19560200000000003</c:v>
                </c:pt>
                <c:pt idx="5">
                  <c:v>0.23125600000000002</c:v>
                </c:pt>
                <c:pt idx="6">
                  <c:v>0.2813</c:v>
                </c:pt>
                <c:pt idx="7">
                  <c:v>0.301328</c:v>
                </c:pt>
                <c:pt idx="8">
                  <c:v>0.339542</c:v>
                </c:pt>
              </c:numCache>
            </c:numRef>
          </c:xVal>
          <c:yVal>
            <c:numRef>
              <c:f>Sheet1!$D$141:$D$149</c:f>
              <c:numCache>
                <c:ptCount val="9"/>
                <c:pt idx="0">
                  <c:v>4210</c:v>
                </c:pt>
                <c:pt idx="1">
                  <c:v>8920</c:v>
                </c:pt>
                <c:pt idx="2">
                  <c:v>16400</c:v>
                </c:pt>
                <c:pt idx="3">
                  <c:v>22600</c:v>
                </c:pt>
                <c:pt idx="4">
                  <c:v>26500</c:v>
                </c:pt>
                <c:pt idx="5">
                  <c:v>29100</c:v>
                </c:pt>
                <c:pt idx="6">
                  <c:v>31800</c:v>
                </c:pt>
                <c:pt idx="7">
                  <c:v>32800</c:v>
                </c:pt>
                <c:pt idx="8">
                  <c:v>34600</c:v>
                </c:pt>
              </c:numCache>
            </c:numRef>
          </c:yVal>
          <c:smooth val="1"/>
        </c:ser>
        <c:axId val="25839883"/>
        <c:axId val="31232356"/>
      </c:scatterChart>
      <c:valAx>
        <c:axId val="25839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232356"/>
        <c:crosses val="autoZero"/>
        <c:crossBetween val="midCat"/>
        <c:dispUnits/>
        <c:minorUnit val="0.0756"/>
      </c:valAx>
      <c:valAx>
        <c:axId val="31232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58398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for LED's and Flashlight Bulbs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Sheet1!$C$3:$C$20</c:f>
              <c:numCache>
                <c:ptCount val="18"/>
                <c:pt idx="0">
                  <c:v>0.00539</c:v>
                </c:pt>
                <c:pt idx="1">
                  <c:v>0.0088</c:v>
                </c:pt>
                <c:pt idx="2">
                  <c:v>0.020279999999999996</c:v>
                </c:pt>
                <c:pt idx="3">
                  <c:v>0.028356</c:v>
                </c:pt>
                <c:pt idx="4">
                  <c:v>0.044679</c:v>
                </c:pt>
                <c:pt idx="5">
                  <c:v>0.077832</c:v>
                </c:pt>
                <c:pt idx="6">
                  <c:v>0.107</c:v>
                </c:pt>
                <c:pt idx="7">
                  <c:v>0.13060899999999998</c:v>
                </c:pt>
                <c:pt idx="8">
                  <c:v>0.15642</c:v>
                </c:pt>
                <c:pt idx="9">
                  <c:v>0.19441599999999998</c:v>
                </c:pt>
                <c:pt idx="10">
                  <c:v>0.220597</c:v>
                </c:pt>
                <c:pt idx="11">
                  <c:v>0.24500000000000002</c:v>
                </c:pt>
                <c:pt idx="12">
                  <c:v>0.285496</c:v>
                </c:pt>
                <c:pt idx="13">
                  <c:v>0.339768</c:v>
                </c:pt>
                <c:pt idx="14">
                  <c:v>0.37449</c:v>
                </c:pt>
                <c:pt idx="15">
                  <c:v>0.44088900000000003</c:v>
                </c:pt>
                <c:pt idx="16">
                  <c:v>0.49735</c:v>
                </c:pt>
                <c:pt idx="17">
                  <c:v>0.5667829999999999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Sheet1!$C$55:$C$69</c:f>
              <c:numCache>
                <c:ptCount val="15"/>
                <c:pt idx="0">
                  <c:v>0.0009972000000000002</c:v>
                </c:pt>
                <c:pt idx="1">
                  <c:v>0.0032543999999999997</c:v>
                </c:pt>
                <c:pt idx="2">
                  <c:v>0.006077000000000001</c:v>
                </c:pt>
                <c:pt idx="3">
                  <c:v>0.012931999999999999</c:v>
                </c:pt>
                <c:pt idx="4">
                  <c:v>0.029986000000000002</c:v>
                </c:pt>
                <c:pt idx="5">
                  <c:v>0.054052300000000005</c:v>
                </c:pt>
                <c:pt idx="6">
                  <c:v>0.0711648</c:v>
                </c:pt>
                <c:pt idx="7">
                  <c:v>0.0908694</c:v>
                </c:pt>
                <c:pt idx="8">
                  <c:v>0.10557</c:v>
                </c:pt>
                <c:pt idx="9">
                  <c:v>0.12598900000000002</c:v>
                </c:pt>
                <c:pt idx="10">
                  <c:v>0.156114</c:v>
                </c:pt>
                <c:pt idx="11">
                  <c:v>0.206702</c:v>
                </c:pt>
                <c:pt idx="12">
                  <c:v>0.246318</c:v>
                </c:pt>
                <c:pt idx="13">
                  <c:v>0.268277</c:v>
                </c:pt>
                <c:pt idx="14">
                  <c:v>0.306446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Sheet1!$C$87:$C$95</c:f>
              <c:numCache>
                <c:ptCount val="9"/>
                <c:pt idx="0">
                  <c:v>0.3636</c:v>
                </c:pt>
                <c:pt idx="1">
                  <c:v>0.548</c:v>
                </c:pt>
                <c:pt idx="2">
                  <c:v>0.6636</c:v>
                </c:pt>
                <c:pt idx="3">
                  <c:v>0.7964</c:v>
                </c:pt>
                <c:pt idx="4">
                  <c:v>0.9822999999999998</c:v>
                </c:pt>
                <c:pt idx="5">
                  <c:v>1.225</c:v>
                </c:pt>
                <c:pt idx="6">
                  <c:v>1.3624</c:v>
                </c:pt>
                <c:pt idx="7">
                  <c:v>1.5930000000000002</c:v>
                </c:pt>
                <c:pt idx="8">
                  <c:v>1.764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Sheet1!$C$99:$C$106</c:f>
              <c:numCache>
                <c:ptCount val="8"/>
                <c:pt idx="0">
                  <c:v>0.4142</c:v>
                </c:pt>
                <c:pt idx="1">
                  <c:v>0.48750000000000004</c:v>
                </c:pt>
                <c:pt idx="2">
                  <c:v>0.5944999999999999</c:v>
                </c:pt>
                <c:pt idx="3">
                  <c:v>0.7964</c:v>
                </c:pt>
                <c:pt idx="4">
                  <c:v>0.987</c:v>
                </c:pt>
                <c:pt idx="5">
                  <c:v>1.1956</c:v>
                </c:pt>
                <c:pt idx="6">
                  <c:v>1.4946</c:v>
                </c:pt>
                <c:pt idx="7">
                  <c:v>1.8144000000000002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axId val="12655749"/>
        <c:axId val="46792878"/>
      </c:scatterChart>
      <c:valAx>
        <c:axId val="12655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92878"/>
        <c:crosses val="autoZero"/>
        <c:crossBetween val="midCat"/>
        <c:dispUnits/>
      </c:valAx>
      <c:valAx>
        <c:axId val="46792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55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Current for Flashlight Bulbs and LEDS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35"/>
          <c:w val="0.9277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Sheet1!$B$3:$B$20</c:f>
              <c:numCache>
                <c:ptCount val="18"/>
                <c:pt idx="0">
                  <c:v>0.007</c:v>
                </c:pt>
                <c:pt idx="1">
                  <c:v>0.01</c:v>
                </c:pt>
                <c:pt idx="2">
                  <c:v>0.0169</c:v>
                </c:pt>
                <c:pt idx="3">
                  <c:v>0.0204</c:v>
                </c:pt>
                <c:pt idx="4">
                  <c:v>0.0281</c:v>
                </c:pt>
                <c:pt idx="5">
                  <c:v>0.0423</c:v>
                </c:pt>
                <c:pt idx="6">
                  <c:v>0.0535</c:v>
                </c:pt>
                <c:pt idx="7">
                  <c:v>0.0619</c:v>
                </c:pt>
                <c:pt idx="8">
                  <c:v>0.0711</c:v>
                </c:pt>
                <c:pt idx="9">
                  <c:v>0.0838</c:v>
                </c:pt>
                <c:pt idx="10">
                  <c:v>0.0923</c:v>
                </c:pt>
                <c:pt idx="11">
                  <c:v>0.1</c:v>
                </c:pt>
                <c:pt idx="12">
                  <c:v>0.1124</c:v>
                </c:pt>
                <c:pt idx="13">
                  <c:v>0.1287</c:v>
                </c:pt>
                <c:pt idx="14">
                  <c:v>0.1387</c:v>
                </c:pt>
                <c:pt idx="15">
                  <c:v>0.1569</c:v>
                </c:pt>
                <c:pt idx="16">
                  <c:v>0.1715</c:v>
                </c:pt>
                <c:pt idx="17">
                  <c:v>0.1883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Sheet1!$B$55:$B$69</c:f>
              <c:numCache>
                <c:ptCount val="15"/>
                <c:pt idx="0">
                  <c:v>0.00036</c:v>
                </c:pt>
                <c:pt idx="1">
                  <c:v>0.00113</c:v>
                </c:pt>
                <c:pt idx="2">
                  <c:v>0.00206</c:v>
                </c:pt>
                <c:pt idx="3">
                  <c:v>0.00424</c:v>
                </c:pt>
                <c:pt idx="4">
                  <c:v>0.0094</c:v>
                </c:pt>
                <c:pt idx="5">
                  <c:v>0.01633</c:v>
                </c:pt>
                <c:pt idx="6">
                  <c:v>0.02118</c:v>
                </c:pt>
                <c:pt idx="7">
                  <c:v>0.02657</c:v>
                </c:pt>
                <c:pt idx="8">
                  <c:v>0.0306</c:v>
                </c:pt>
                <c:pt idx="9">
                  <c:v>0.0361</c:v>
                </c:pt>
                <c:pt idx="10">
                  <c:v>0.0441</c:v>
                </c:pt>
                <c:pt idx="11">
                  <c:v>0.0571</c:v>
                </c:pt>
                <c:pt idx="12">
                  <c:v>0.0673</c:v>
                </c:pt>
                <c:pt idx="13">
                  <c:v>0.0731</c:v>
                </c:pt>
                <c:pt idx="14">
                  <c:v>0.0826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Sheet1!$B$87:$B$95</c:f>
              <c:numCache>
                <c:ptCount val="9"/>
                <c:pt idx="0">
                  <c:v>0.36</c:v>
                </c:pt>
                <c:pt idx="1">
                  <c:v>0.4</c:v>
                </c:pt>
                <c:pt idx="2">
                  <c:v>0.42</c:v>
                </c:pt>
                <c:pt idx="3">
                  <c:v>0.44</c:v>
                </c:pt>
                <c:pt idx="4">
                  <c:v>0.47</c:v>
                </c:pt>
                <c:pt idx="5">
                  <c:v>0.5</c:v>
                </c:pt>
                <c:pt idx="6">
                  <c:v>0.52</c:v>
                </c:pt>
                <c:pt idx="7">
                  <c:v>0.54</c:v>
                </c:pt>
                <c:pt idx="8">
                  <c:v>0.56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Sheet1!$B$99:$B$106</c:f>
              <c:numCache>
                <c:ptCount val="8"/>
                <c:pt idx="0">
                  <c:v>0.38</c:v>
                </c:pt>
                <c:pt idx="1">
                  <c:v>0.39</c:v>
                </c:pt>
                <c:pt idx="2">
                  <c:v>0.41</c:v>
                </c:pt>
                <c:pt idx="3">
                  <c:v>0.44</c:v>
                </c:pt>
                <c:pt idx="4">
                  <c:v>0.47</c:v>
                </c:pt>
                <c:pt idx="5">
                  <c:v>0.49</c:v>
                </c:pt>
                <c:pt idx="6">
                  <c:v>0.53</c:v>
                </c:pt>
                <c:pt idx="7">
                  <c:v>0.56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Sheet1!$E$110</c:f>
              <c:strCache>
                <c:ptCount val="1"/>
                <c:pt idx="0">
                  <c:v>PR LED 3 White (3 x 1.5V cells)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Sheet1!$B$110:$B$123</c:f>
              <c:numCache>
                <c:ptCount val="14"/>
                <c:pt idx="0">
                  <c:v>0.00455</c:v>
                </c:pt>
                <c:pt idx="1">
                  <c:v>0.0131</c:v>
                </c:pt>
                <c:pt idx="2">
                  <c:v>0.0309</c:v>
                </c:pt>
                <c:pt idx="3">
                  <c:v>0.0818</c:v>
                </c:pt>
                <c:pt idx="4">
                  <c:v>0.1019</c:v>
                </c:pt>
                <c:pt idx="5">
                  <c:v>0.1559</c:v>
                </c:pt>
                <c:pt idx="6">
                  <c:v>0.19</c:v>
                </c:pt>
                <c:pt idx="7">
                  <c:v>0.2</c:v>
                </c:pt>
                <c:pt idx="8">
                  <c:v>0.25</c:v>
                </c:pt>
                <c:pt idx="9">
                  <c:v>0.29</c:v>
                </c:pt>
                <c:pt idx="10">
                  <c:v>0.33</c:v>
                </c:pt>
                <c:pt idx="11">
                  <c:v>0.39</c:v>
                </c:pt>
                <c:pt idx="12">
                  <c:v>0.43</c:v>
                </c:pt>
                <c:pt idx="13">
                  <c:v>0.46</c:v>
                </c:pt>
              </c:numCache>
            </c:numRef>
          </c:xVal>
          <c:yVal>
            <c:numRef>
              <c:f>Sheet1!$D$110:$D$123</c:f>
              <c:numCache>
                <c:ptCount val="14"/>
                <c:pt idx="0">
                  <c:v>1170</c:v>
                </c:pt>
                <c:pt idx="1">
                  <c:v>2710</c:v>
                </c:pt>
                <c:pt idx="2">
                  <c:v>7270</c:v>
                </c:pt>
                <c:pt idx="3">
                  <c:v>15400</c:v>
                </c:pt>
                <c:pt idx="4">
                  <c:v>17900</c:v>
                </c:pt>
                <c:pt idx="5">
                  <c:v>21100</c:v>
                </c:pt>
                <c:pt idx="6">
                  <c:v>23500</c:v>
                </c:pt>
                <c:pt idx="7">
                  <c:v>24000</c:v>
                </c:pt>
                <c:pt idx="8">
                  <c:v>24700</c:v>
                </c:pt>
                <c:pt idx="9">
                  <c:v>25900</c:v>
                </c:pt>
                <c:pt idx="10">
                  <c:v>27500</c:v>
                </c:pt>
                <c:pt idx="11">
                  <c:v>27000</c:v>
                </c:pt>
                <c:pt idx="12">
                  <c:v>22700</c:v>
                </c:pt>
                <c:pt idx="13">
                  <c:v>19600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Sheet1!$E$131</c:f>
              <c:strCache>
                <c:ptCount val="1"/>
                <c:pt idx="0">
                  <c:v>20 deg LED + 10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Sheet1!$B$131:$B$138</c:f>
              <c:numCache>
                <c:ptCount val="8"/>
                <c:pt idx="0">
                  <c:v>0.0042</c:v>
                </c:pt>
                <c:pt idx="1">
                  <c:v>0.01012</c:v>
                </c:pt>
                <c:pt idx="2">
                  <c:v>0.02011</c:v>
                </c:pt>
                <c:pt idx="3">
                  <c:v>0.03135</c:v>
                </c:pt>
                <c:pt idx="4">
                  <c:v>0.0388</c:v>
                </c:pt>
                <c:pt idx="5">
                  <c:v>0.0441</c:v>
                </c:pt>
                <c:pt idx="6">
                  <c:v>0.051</c:v>
                </c:pt>
                <c:pt idx="7">
                  <c:v>0.0606</c:v>
                </c:pt>
              </c:numCache>
            </c:numRef>
          </c:xVal>
          <c:yVal>
            <c:numRef>
              <c:f>Sheet1!$D$131:$D$138</c:f>
              <c:numCache>
                <c:ptCount val="8"/>
                <c:pt idx="0">
                  <c:v>3920</c:v>
                </c:pt>
                <c:pt idx="1">
                  <c:v>8880</c:v>
                </c:pt>
                <c:pt idx="2">
                  <c:v>16210</c:v>
                </c:pt>
                <c:pt idx="3">
                  <c:v>23400</c:v>
                </c:pt>
                <c:pt idx="4">
                  <c:v>27700</c:v>
                </c:pt>
                <c:pt idx="5">
                  <c:v>30400</c:v>
                </c:pt>
                <c:pt idx="6">
                  <c:v>33800</c:v>
                </c:pt>
                <c:pt idx="7">
                  <c:v>38200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Sheet1!$E$141</c:f>
              <c:strCache>
                <c:ptCount val="1"/>
                <c:pt idx="0">
                  <c:v>20 deg LED + 47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Sheet1!$B$141:$B$149</c:f>
              <c:numCache>
                <c:ptCount val="9"/>
                <c:pt idx="0">
                  <c:v>0.00452</c:v>
                </c:pt>
                <c:pt idx="1">
                  <c:v>0.01025</c:v>
                </c:pt>
                <c:pt idx="2">
                  <c:v>0.02057</c:v>
                </c:pt>
                <c:pt idx="3">
                  <c:v>0.0305</c:v>
                </c:pt>
                <c:pt idx="4">
                  <c:v>0.0374</c:v>
                </c:pt>
                <c:pt idx="5">
                  <c:v>0.0422</c:v>
                </c:pt>
                <c:pt idx="6">
                  <c:v>0.0485</c:v>
                </c:pt>
                <c:pt idx="7">
                  <c:v>0.0509</c:v>
                </c:pt>
                <c:pt idx="8">
                  <c:v>0.0553</c:v>
                </c:pt>
              </c:numCache>
            </c:numRef>
          </c:xVal>
          <c:yVal>
            <c:numRef>
              <c:f>Sheet1!$D$141:$D$149</c:f>
              <c:numCache>
                <c:ptCount val="9"/>
                <c:pt idx="0">
                  <c:v>4210</c:v>
                </c:pt>
                <c:pt idx="1">
                  <c:v>8920</c:v>
                </c:pt>
                <c:pt idx="2">
                  <c:v>16400</c:v>
                </c:pt>
                <c:pt idx="3">
                  <c:v>22600</c:v>
                </c:pt>
                <c:pt idx="4">
                  <c:v>26500</c:v>
                </c:pt>
                <c:pt idx="5">
                  <c:v>29100</c:v>
                </c:pt>
                <c:pt idx="6">
                  <c:v>31800</c:v>
                </c:pt>
                <c:pt idx="7">
                  <c:v>32800</c:v>
                </c:pt>
                <c:pt idx="8">
                  <c:v>34600</c:v>
                </c:pt>
              </c:numCache>
            </c:numRef>
          </c:yVal>
          <c:smooth val="1"/>
        </c:ser>
        <c:axId val="18482719"/>
        <c:axId val="32126744"/>
      </c:scatterChart>
      <c:valAx>
        <c:axId val="18482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26744"/>
        <c:crosses val="autoZero"/>
        <c:crossBetween val="midCat"/>
        <c:dispUnits/>
      </c:valAx>
      <c:valAx>
        <c:axId val="32126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827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5"/>
          <c:y val="0.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LED Estimated Life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Sheet1!$A$187</c:f>
              <c:strCache>
                <c:ptCount val="1"/>
                <c:pt idx="0">
                  <c:v>White Light LEDs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Sheet1!$A$189:$A$191</c:f>
              <c:numCache>
                <c:ptCount val="3"/>
                <c:pt idx="0">
                  <c:v>11.4</c:v>
                </c:pt>
                <c:pt idx="1">
                  <c:v>5.7</c:v>
                </c:pt>
                <c:pt idx="2">
                  <c:v>0</c:v>
                </c:pt>
              </c:numCache>
            </c:numRef>
          </c:xVal>
          <c:yVal>
            <c:numRef>
              <c:f>Sheet1!$B$189:$B$191</c:f>
              <c:numCache>
                <c:ptCount val="3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</c:numCache>
            </c:numRef>
          </c:yVal>
          <c:smooth val="1"/>
        </c:ser>
        <c:axId val="20705241"/>
        <c:axId val="52129442"/>
      </c:scatterChart>
      <c:valAx>
        <c:axId val="2070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29442"/>
        <c:crosses val="autoZero"/>
        <c:crossBetween val="midCat"/>
        <c:dispUnits/>
      </c:valAx>
      <c:valAx>
        <c:axId val="52129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Miliamps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05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4-Cell 1.1 Amp-Hr Nicad White Light 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025"/>
          <c:w val="0.936"/>
          <c:h val="0.86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Sheet1!$A$160</c:f>
              <c:strCache>
                <c:ptCount val="1"/>
                <c:pt idx="0">
                  <c:v>4-Nicad-Bat1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Sheet1!$D$164:$D$183</c:f>
              <c:numCache>
                <c:ptCount val="20"/>
                <c:pt idx="0">
                  <c:v>0</c:v>
                </c:pt>
                <c:pt idx="1">
                  <c:v>0.008333333338669036</c:v>
                </c:pt>
                <c:pt idx="2">
                  <c:v>0.09097222222771961</c:v>
                </c:pt>
                <c:pt idx="3">
                  <c:v>0.14375000000291038</c:v>
                </c:pt>
                <c:pt idx="4">
                  <c:v>0.4423611111124046</c:v>
                </c:pt>
                <c:pt idx="5">
                  <c:v>0.4493055555576575</c:v>
                </c:pt>
                <c:pt idx="6">
                  <c:v>1.0840277777824667</c:v>
                </c:pt>
                <c:pt idx="7">
                  <c:v>1.1583333333328483</c:v>
                </c:pt>
                <c:pt idx="8">
                  <c:v>1.0840277777824667</c:v>
                </c:pt>
                <c:pt idx="9">
                  <c:v>1.1583333333328483</c:v>
                </c:pt>
                <c:pt idx="10">
                  <c:v>1.4333333333343035</c:v>
                </c:pt>
                <c:pt idx="11">
                  <c:v>1.4597222222218988</c:v>
                </c:pt>
                <c:pt idx="12">
                  <c:v>1.9541666666700621</c:v>
                </c:pt>
                <c:pt idx="13">
                  <c:v>2.054166666668607</c:v>
                </c:pt>
                <c:pt idx="14">
                  <c:v>2.095138888893416</c:v>
                </c:pt>
                <c:pt idx="15">
                  <c:v>2.5041666666656965</c:v>
                </c:pt>
                <c:pt idx="16">
                  <c:v>2.6743055555562023</c:v>
                </c:pt>
                <c:pt idx="17">
                  <c:v>2.868055555554747</c:v>
                </c:pt>
                <c:pt idx="18">
                  <c:v>3.74861111111386</c:v>
                </c:pt>
                <c:pt idx="19">
                  <c:v>4.044444444443798</c:v>
                </c:pt>
              </c:numCache>
            </c:numRef>
          </c:xVal>
          <c:yVal>
            <c:numRef>
              <c:f>Sheet1!$H$164:$H$183</c:f>
              <c:numCache>
                <c:ptCount val="20"/>
                <c:pt idx="0">
                  <c:v>25700</c:v>
                </c:pt>
                <c:pt idx="1">
                  <c:v>25300</c:v>
                </c:pt>
                <c:pt idx="2">
                  <c:v>24000</c:v>
                </c:pt>
                <c:pt idx="3">
                  <c:v>23400</c:v>
                </c:pt>
                <c:pt idx="4">
                  <c:v>22500</c:v>
                </c:pt>
                <c:pt idx="5">
                  <c:v>21000</c:v>
                </c:pt>
                <c:pt idx="6">
                  <c:v>20400</c:v>
                </c:pt>
                <c:pt idx="7">
                  <c:v>20100</c:v>
                </c:pt>
                <c:pt idx="8">
                  <c:v>20400</c:v>
                </c:pt>
                <c:pt idx="9">
                  <c:v>20100</c:v>
                </c:pt>
                <c:pt idx="10">
                  <c:v>7490</c:v>
                </c:pt>
                <c:pt idx="11">
                  <c:v>7430</c:v>
                </c:pt>
                <c:pt idx="12">
                  <c:v>6750</c:v>
                </c:pt>
                <c:pt idx="13">
                  <c:v>6890</c:v>
                </c:pt>
                <c:pt idx="14">
                  <c:v>6830</c:v>
                </c:pt>
                <c:pt idx="15">
                  <c:v>6580</c:v>
                </c:pt>
                <c:pt idx="16">
                  <c:v>6500</c:v>
                </c:pt>
                <c:pt idx="17">
                  <c:v>6200</c:v>
                </c:pt>
                <c:pt idx="18">
                  <c:v>830</c:v>
                </c:pt>
                <c:pt idx="19">
                  <c:v>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Sheet1!$F$241:$F$253</c:f>
              <c:numCache>
                <c:ptCount val="13"/>
                <c:pt idx="0">
                  <c:v>0</c:v>
                </c:pt>
                <c:pt idx="1">
                  <c:v>0.006944444445252884</c:v>
                </c:pt>
                <c:pt idx="2">
                  <c:v>0.02916666666715173</c:v>
                </c:pt>
                <c:pt idx="3">
                  <c:v>0.6180555555620231</c:v>
                </c:pt>
                <c:pt idx="4">
                  <c:v>0.8708333333343035</c:v>
                </c:pt>
                <c:pt idx="5">
                  <c:v>0.9159722222248092</c:v>
                </c:pt>
                <c:pt idx="6">
                  <c:v>1.4562500000029104</c:v>
                </c:pt>
                <c:pt idx="7">
                  <c:v>1.679861111115315</c:v>
                </c:pt>
                <c:pt idx="8">
                  <c:v>1.90625</c:v>
                </c:pt>
                <c:pt idx="9">
                  <c:v>1.9895833333357587</c:v>
                </c:pt>
                <c:pt idx="10">
                  <c:v>2.0687500000058208</c:v>
                </c:pt>
                <c:pt idx="11">
                  <c:v>3.0506944444496185</c:v>
                </c:pt>
                <c:pt idx="12">
                  <c:v>3.0722222222248092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Sheet1!$F$259:$F$276</c:f>
              <c:numCache>
                <c:ptCount val="18"/>
                <c:pt idx="0">
                  <c:v>0</c:v>
                </c:pt>
                <c:pt idx="1">
                  <c:v>0.009027777778101154</c:v>
                </c:pt>
                <c:pt idx="2">
                  <c:v>0.03125</c:v>
                </c:pt>
                <c:pt idx="3">
                  <c:v>0.04652777778392192</c:v>
                </c:pt>
                <c:pt idx="4">
                  <c:v>0.1743055555562023</c:v>
                </c:pt>
                <c:pt idx="5">
                  <c:v>0.5097222222248092</c:v>
                </c:pt>
                <c:pt idx="6">
                  <c:v>0.7319444444510737</c:v>
                </c:pt>
                <c:pt idx="7">
                  <c:v>0.9722222222262644</c:v>
                </c:pt>
                <c:pt idx="8">
                  <c:v>1.4520833333372138</c:v>
                </c:pt>
                <c:pt idx="9">
                  <c:v>1.9569444444496185</c:v>
                </c:pt>
                <c:pt idx="10">
                  <c:v>2.0625</c:v>
                </c:pt>
                <c:pt idx="11">
                  <c:v>2.102083333338669</c:v>
                </c:pt>
                <c:pt idx="12">
                  <c:v>2.102083333338669</c:v>
                </c:pt>
                <c:pt idx="13">
                  <c:v>2.110416666670062</c:v>
                </c:pt>
                <c:pt idx="14">
                  <c:v>2.118055555562023</c:v>
                </c:pt>
                <c:pt idx="15">
                  <c:v>2.1618055555591127</c:v>
                </c:pt>
                <c:pt idx="16">
                  <c:v>2.272916666668607</c:v>
                </c:pt>
                <c:pt idx="17">
                  <c:v>2.5979166666729725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Sheet1!$F$216:$F$234</c:f>
              <c:numCache>
                <c:ptCount val="19"/>
                <c:pt idx="0">
                  <c:v>0</c:v>
                </c:pt>
                <c:pt idx="1">
                  <c:v>0.041666666671517305</c:v>
                </c:pt>
                <c:pt idx="2">
                  <c:v>0.12083333333430346</c:v>
                </c:pt>
                <c:pt idx="3">
                  <c:v>0.6625000000058208</c:v>
                </c:pt>
                <c:pt idx="4">
                  <c:v>0.7430555555620231</c:v>
                </c:pt>
                <c:pt idx="5">
                  <c:v>1.0013888888934162</c:v>
                </c:pt>
                <c:pt idx="6">
                  <c:v>1.0534722222218988</c:v>
                </c:pt>
                <c:pt idx="7">
                  <c:v>1.2916666666715173</c:v>
                </c:pt>
                <c:pt idx="8">
                  <c:v>1.5833333333357587</c:v>
                </c:pt>
                <c:pt idx="9">
                  <c:v>1.65625</c:v>
                </c:pt>
                <c:pt idx="10">
                  <c:v>1.7138888888948713</c:v>
                </c:pt>
                <c:pt idx="11">
                  <c:v>1.929166666668607</c:v>
                </c:pt>
                <c:pt idx="12">
                  <c:v>2.0506944444496185</c:v>
                </c:pt>
                <c:pt idx="13">
                  <c:v>2.0506944444496185</c:v>
                </c:pt>
                <c:pt idx="14">
                  <c:v>2.2388888888890506</c:v>
                </c:pt>
                <c:pt idx="15">
                  <c:v>2.43611111111386</c:v>
                </c:pt>
                <c:pt idx="16">
                  <c:v>2.571527777778101</c:v>
                </c:pt>
                <c:pt idx="17">
                  <c:v>3.438194444446708</c:v>
                </c:pt>
                <c:pt idx="18">
                  <c:v>4.4881944444496185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axId val="66511795"/>
        <c:axId val="61735244"/>
      </c:scatterChart>
      <c:valAx>
        <c:axId val="6651179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35244"/>
        <c:crosses val="autoZero"/>
        <c:crossBetween val="midCat"/>
        <c:dispUnits/>
      </c:valAx>
      <c:valAx>
        <c:axId val="61735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LUX (at near zero distance)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11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151"/>
          <c:w val="0.151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350 Ma White LED with Lens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Sheet1!$A$195</c:f>
              <c:strCache>
                <c:ptCount val="1"/>
                <c:pt idx="0">
                  <c:v>350ma LED &amp; Lens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Sheet1!$C$198:$C$210</c:f>
              <c:numCache>
                <c:ptCount val="13"/>
                <c:pt idx="0">
                  <c:v>2.87</c:v>
                </c:pt>
                <c:pt idx="1">
                  <c:v>2.92</c:v>
                </c:pt>
                <c:pt idx="2">
                  <c:v>2.95</c:v>
                </c:pt>
                <c:pt idx="3">
                  <c:v>2.97</c:v>
                </c:pt>
                <c:pt idx="4">
                  <c:v>3.05</c:v>
                </c:pt>
                <c:pt idx="5">
                  <c:v>3.09</c:v>
                </c:pt>
                <c:pt idx="6">
                  <c:v>3.13</c:v>
                </c:pt>
                <c:pt idx="7">
                  <c:v>3.14</c:v>
                </c:pt>
                <c:pt idx="8">
                  <c:v>3.13</c:v>
                </c:pt>
                <c:pt idx="9">
                  <c:v>3.18</c:v>
                </c:pt>
                <c:pt idx="10">
                  <c:v>3.21</c:v>
                </c:pt>
                <c:pt idx="11">
                  <c:v>3.23</c:v>
                </c:pt>
                <c:pt idx="12">
                  <c:v>3.26</c:v>
                </c:pt>
              </c:numCache>
            </c:numRef>
          </c:xVal>
          <c:yVal>
            <c:numRef>
              <c:f>Sheet1!$B$198:$B$210</c:f>
              <c:numCache>
                <c:ptCount val="13"/>
                <c:pt idx="0">
                  <c:v>15400</c:v>
                </c:pt>
                <c:pt idx="1">
                  <c:v>22000</c:v>
                </c:pt>
                <c:pt idx="2">
                  <c:v>25900</c:v>
                </c:pt>
                <c:pt idx="3">
                  <c:v>28500</c:v>
                </c:pt>
                <c:pt idx="4">
                  <c:v>42300</c:v>
                </c:pt>
                <c:pt idx="5">
                  <c:v>50300</c:v>
                </c:pt>
                <c:pt idx="6">
                  <c:v>58500</c:v>
                </c:pt>
                <c:pt idx="7">
                  <c:v>62900</c:v>
                </c:pt>
                <c:pt idx="8">
                  <c:v>63000</c:v>
                </c:pt>
                <c:pt idx="9">
                  <c:v>76400</c:v>
                </c:pt>
                <c:pt idx="10">
                  <c:v>89300</c:v>
                </c:pt>
                <c:pt idx="11">
                  <c:v>97900</c:v>
                </c:pt>
                <c:pt idx="12">
                  <c:v>111600</c:v>
                </c:pt>
              </c:numCache>
            </c:numRef>
          </c:yVal>
          <c:smooth val="1"/>
        </c:ser>
        <c:axId val="18746285"/>
        <c:axId val="34498838"/>
      </c:scatterChart>
      <c:valAx>
        <c:axId val="18746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98838"/>
        <c:crosses val="autoZero"/>
        <c:crossBetween val="midCat"/>
        <c:dispUnits/>
      </c:valAx>
      <c:valAx>
        <c:axId val="34498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462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cell NiCad with 47 ohm and white 20 deg 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18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Sheet1!$A$160</c:f>
              <c:strCache>
                <c:ptCount val="1"/>
                <c:pt idx="0">
                  <c:v>4-Nicad-Bat1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Sheet1!$A$164:$A$183</c:f>
              <c:numCache>
                <c:ptCount val="20"/>
                <c:pt idx="0">
                  <c:v>5.32</c:v>
                </c:pt>
                <c:pt idx="1">
                  <c:v>5.29</c:v>
                </c:pt>
                <c:pt idx="2">
                  <c:v>5.14</c:v>
                </c:pt>
                <c:pt idx="3">
                  <c:v>5.09</c:v>
                </c:pt>
                <c:pt idx="4">
                  <c:v>5</c:v>
                </c:pt>
                <c:pt idx="5">
                  <c:v>4.84</c:v>
                </c:pt>
                <c:pt idx="6">
                  <c:v>4.8</c:v>
                </c:pt>
                <c:pt idx="7">
                  <c:v>4.76</c:v>
                </c:pt>
                <c:pt idx="8">
                  <c:v>4.8</c:v>
                </c:pt>
                <c:pt idx="9">
                  <c:v>4.76</c:v>
                </c:pt>
                <c:pt idx="10">
                  <c:v>3.61</c:v>
                </c:pt>
                <c:pt idx="11">
                  <c:v>3.62</c:v>
                </c:pt>
                <c:pt idx="12">
                  <c:v>3.56</c:v>
                </c:pt>
                <c:pt idx="13">
                  <c:v>3.56</c:v>
                </c:pt>
                <c:pt idx="14">
                  <c:v>3.56</c:v>
                </c:pt>
                <c:pt idx="15">
                  <c:v>3.53</c:v>
                </c:pt>
                <c:pt idx="16">
                  <c:v>3.52</c:v>
                </c:pt>
                <c:pt idx="17">
                  <c:v>3.51</c:v>
                </c:pt>
                <c:pt idx="18">
                  <c:v>2.91</c:v>
                </c:pt>
                <c:pt idx="19">
                  <c:v>2.77</c:v>
                </c:pt>
              </c:numCache>
            </c:numRef>
          </c:xVal>
          <c:yVal>
            <c:numRef>
              <c:f>Sheet1!$H$164:$H$183</c:f>
              <c:numCache>
                <c:ptCount val="20"/>
                <c:pt idx="0">
                  <c:v>25700</c:v>
                </c:pt>
                <c:pt idx="1">
                  <c:v>25300</c:v>
                </c:pt>
                <c:pt idx="2">
                  <c:v>24000</c:v>
                </c:pt>
                <c:pt idx="3">
                  <c:v>23400</c:v>
                </c:pt>
                <c:pt idx="4">
                  <c:v>22500</c:v>
                </c:pt>
                <c:pt idx="5">
                  <c:v>21000</c:v>
                </c:pt>
                <c:pt idx="6">
                  <c:v>20400</c:v>
                </c:pt>
                <c:pt idx="7">
                  <c:v>20100</c:v>
                </c:pt>
                <c:pt idx="8">
                  <c:v>20400</c:v>
                </c:pt>
                <c:pt idx="9">
                  <c:v>20100</c:v>
                </c:pt>
                <c:pt idx="10">
                  <c:v>7490</c:v>
                </c:pt>
                <c:pt idx="11">
                  <c:v>7430</c:v>
                </c:pt>
                <c:pt idx="12">
                  <c:v>6750</c:v>
                </c:pt>
                <c:pt idx="13">
                  <c:v>6890</c:v>
                </c:pt>
                <c:pt idx="14">
                  <c:v>6830</c:v>
                </c:pt>
                <c:pt idx="15">
                  <c:v>6580</c:v>
                </c:pt>
                <c:pt idx="16">
                  <c:v>6500</c:v>
                </c:pt>
                <c:pt idx="17">
                  <c:v>6200</c:v>
                </c:pt>
                <c:pt idx="18">
                  <c:v>830</c:v>
                </c:pt>
                <c:pt idx="19">
                  <c:v>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Sheet1!$B$241:$B$253</c:f>
              <c:numCache>
                <c:ptCount val="13"/>
                <c:pt idx="0">
                  <c:v>5.59</c:v>
                </c:pt>
                <c:pt idx="1">
                  <c:v>5.54</c:v>
                </c:pt>
                <c:pt idx="2">
                  <c:v>5.43</c:v>
                </c:pt>
                <c:pt idx="3">
                  <c:v>5.24</c:v>
                </c:pt>
                <c:pt idx="4">
                  <c:v>5.12</c:v>
                </c:pt>
                <c:pt idx="5">
                  <c:v>5.04</c:v>
                </c:pt>
                <c:pt idx="6">
                  <c:v>4.85</c:v>
                </c:pt>
                <c:pt idx="7">
                  <c:v>3.61</c:v>
                </c:pt>
                <c:pt idx="8">
                  <c:v>3.1</c:v>
                </c:pt>
                <c:pt idx="9">
                  <c:v>3.03</c:v>
                </c:pt>
                <c:pt idx="10">
                  <c:v>2.99</c:v>
                </c:pt>
                <c:pt idx="11">
                  <c:v>2.89</c:v>
                </c:pt>
                <c:pt idx="12">
                  <c:v>2.89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Sheet1!$B$259:$B$276</c:f>
              <c:numCache>
                <c:ptCount val="18"/>
                <c:pt idx="0">
                  <c:v>4.19</c:v>
                </c:pt>
                <c:pt idx="1">
                  <c:v>4.15</c:v>
                </c:pt>
                <c:pt idx="2">
                  <c:v>4.08</c:v>
                </c:pt>
                <c:pt idx="3">
                  <c:v>4.05</c:v>
                </c:pt>
                <c:pt idx="4">
                  <c:v>3.91</c:v>
                </c:pt>
                <c:pt idx="5">
                  <c:v>3.84</c:v>
                </c:pt>
                <c:pt idx="6">
                  <c:v>3.83</c:v>
                </c:pt>
                <c:pt idx="7">
                  <c:v>3.81</c:v>
                </c:pt>
                <c:pt idx="8">
                  <c:v>3.75</c:v>
                </c:pt>
                <c:pt idx="9">
                  <c:v>3.64</c:v>
                </c:pt>
                <c:pt idx="10">
                  <c:v>3.58</c:v>
                </c:pt>
                <c:pt idx="11">
                  <c:v>3.22</c:v>
                </c:pt>
                <c:pt idx="12">
                  <c:v>3.6</c:v>
                </c:pt>
                <c:pt idx="13">
                  <c:v>3.34</c:v>
                </c:pt>
                <c:pt idx="14">
                  <c:v>3.27</c:v>
                </c:pt>
                <c:pt idx="15">
                  <c:v>3.12</c:v>
                </c:pt>
                <c:pt idx="16">
                  <c:v>3.01</c:v>
                </c:pt>
                <c:pt idx="17">
                  <c:v>2.91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Sheet1!$B$216:$B$234</c:f>
              <c:numCache>
                <c:ptCount val="19"/>
                <c:pt idx="0">
                  <c:v>4.17</c:v>
                </c:pt>
                <c:pt idx="1">
                  <c:v>4.14</c:v>
                </c:pt>
                <c:pt idx="2">
                  <c:v>4.09</c:v>
                </c:pt>
                <c:pt idx="3">
                  <c:v>3.88</c:v>
                </c:pt>
                <c:pt idx="4">
                  <c:v>3.84</c:v>
                </c:pt>
                <c:pt idx="5">
                  <c:v>3.67</c:v>
                </c:pt>
                <c:pt idx="6">
                  <c:v>3.63</c:v>
                </c:pt>
                <c:pt idx="7">
                  <c:v>3.5</c:v>
                </c:pt>
                <c:pt idx="8">
                  <c:v>3.36</c:v>
                </c:pt>
                <c:pt idx="9">
                  <c:v>3.34</c:v>
                </c:pt>
                <c:pt idx="10">
                  <c:v>3.31</c:v>
                </c:pt>
                <c:pt idx="11">
                  <c:v>3.25</c:v>
                </c:pt>
                <c:pt idx="12">
                  <c:v>3.22</c:v>
                </c:pt>
                <c:pt idx="13">
                  <c:v>3.22</c:v>
                </c:pt>
                <c:pt idx="14">
                  <c:v>3.17</c:v>
                </c:pt>
                <c:pt idx="15">
                  <c:v>3.13</c:v>
                </c:pt>
                <c:pt idx="16">
                  <c:v>3.11</c:v>
                </c:pt>
                <c:pt idx="17">
                  <c:v>3.02</c:v>
                </c:pt>
                <c:pt idx="18">
                  <c:v>2.95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axId val="42054087"/>
        <c:axId val="42942464"/>
      </c:scatterChart>
      <c:valAx>
        <c:axId val="4205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42464"/>
        <c:crosses val="autoZero"/>
        <c:crossBetween val="midCat"/>
        <c:dispUnits/>
      </c:valAx>
      <c:valAx>
        <c:axId val="42942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540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63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3225"/>
          <c:h val="0.839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Sheet1!$I$259:$I$276</c:f>
              <c:numCache>
                <c:ptCount val="18"/>
                <c:pt idx="0">
                  <c:v>153.28607558864388</c:v>
                </c:pt>
                <c:pt idx="1">
                  <c:v>155.2956441149212</c:v>
                </c:pt>
                <c:pt idx="2">
                  <c:v>163.13316993464056</c:v>
                </c:pt>
                <c:pt idx="3">
                  <c:v>163.7633035334185</c:v>
                </c:pt>
                <c:pt idx="4">
                  <c:v>174.40889399237955</c:v>
                </c:pt>
                <c:pt idx="5">
                  <c:v>181.36837121212122</c:v>
                </c:pt>
                <c:pt idx="6">
                  <c:v>183.10158479567676</c:v>
                </c:pt>
                <c:pt idx="7">
                  <c:v>185.38932633420825</c:v>
                </c:pt>
                <c:pt idx="8">
                  <c:v>198.53693693693697</c:v>
                </c:pt>
                <c:pt idx="9">
                  <c:v>208.01134349521445</c:v>
                </c:pt>
                <c:pt idx="10">
                  <c:v>213.01875498802872</c:v>
                </c:pt>
                <c:pt idx="11">
                  <c:v>251.26482213438734</c:v>
                </c:pt>
                <c:pt idx="12">
                  <c:v>204.99904214559388</c:v>
                </c:pt>
                <c:pt idx="13">
                  <c:v>237.6066616766467</c:v>
                </c:pt>
                <c:pt idx="14">
                  <c:v>244.63420371677256</c:v>
                </c:pt>
                <c:pt idx="15">
                  <c:v>270.92032967032964</c:v>
                </c:pt>
                <c:pt idx="16">
                  <c:v>276.1794019933555</c:v>
                </c:pt>
                <c:pt idx="17">
                  <c:v>291.2714776632302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Sheet1!$I$216:$I$234</c:f>
              <c:numCache>
                <c:ptCount val="19"/>
                <c:pt idx="0">
                  <c:v>151.70632724589558</c:v>
                </c:pt>
                <c:pt idx="1">
                  <c:v>157.00483091787441</c:v>
                </c:pt>
                <c:pt idx="2">
                  <c:v>159.83050233019014</c:v>
                </c:pt>
                <c:pt idx="3">
                  <c:v>177.23942909309523</c:v>
                </c:pt>
                <c:pt idx="4">
                  <c:v>179.39814814814815</c:v>
                </c:pt>
                <c:pt idx="5">
                  <c:v>196.25114219152593</c:v>
                </c:pt>
                <c:pt idx="6">
                  <c:v>198.84315236551424</c:v>
                </c:pt>
                <c:pt idx="7">
                  <c:v>214.38423645320196</c:v>
                </c:pt>
                <c:pt idx="8">
                  <c:v>231.1688311688312</c:v>
                </c:pt>
                <c:pt idx="9">
                  <c:v>234.51136941802673</c:v>
                </c:pt>
                <c:pt idx="10">
                  <c:v>239.00637797918768</c:v>
                </c:pt>
                <c:pt idx="11">
                  <c:v>246.1538461538462</c:v>
                </c:pt>
                <c:pt idx="12">
                  <c:v>256.88503457166297</c:v>
                </c:pt>
                <c:pt idx="13">
                  <c:v>257.3538028829251</c:v>
                </c:pt>
                <c:pt idx="14">
                  <c:v>260.5824957816742</c:v>
                </c:pt>
                <c:pt idx="15">
                  <c:v>268.0252137121147</c:v>
                </c:pt>
                <c:pt idx="16">
                  <c:v>270.09646302250803</c:v>
                </c:pt>
                <c:pt idx="17">
                  <c:v>284.28363753836214</c:v>
                </c:pt>
                <c:pt idx="18">
                  <c:v>283.53009935710105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Sheet1!$I$241:$I$253</c:f>
              <c:numCache>
                <c:ptCount val="13"/>
                <c:pt idx="0">
                  <c:v>124.07732254198726</c:v>
                </c:pt>
                <c:pt idx="1">
                  <c:v>125.15637845372984</c:v>
                </c:pt>
                <c:pt idx="2">
                  <c:v>128.71306023912445</c:v>
                </c:pt>
                <c:pt idx="3">
                  <c:v>135.31079607415487</c:v>
                </c:pt>
                <c:pt idx="4">
                  <c:v>139.64251893939394</c:v>
                </c:pt>
                <c:pt idx="5">
                  <c:v>143.4222423146474</c:v>
                </c:pt>
                <c:pt idx="6">
                  <c:v>152.18527660810224</c:v>
                </c:pt>
                <c:pt idx="7">
                  <c:v>239.19345487341366</c:v>
                </c:pt>
                <c:pt idx="8">
                  <c:v>303.22580645161287</c:v>
                </c:pt>
                <c:pt idx="9">
                  <c:v>308.50751741840855</c:v>
                </c:pt>
                <c:pt idx="10">
                  <c:v>288.83779264214047</c:v>
                </c:pt>
                <c:pt idx="11">
                  <c:v>304.93079584775086</c:v>
                </c:pt>
                <c:pt idx="12">
                  <c:v>303.30449826989616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Sheet1!$A$195</c:f>
              <c:strCache>
                <c:ptCount val="1"/>
                <c:pt idx="0">
                  <c:v>350ma LED &amp; Lens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Sheet1!$E$198:$E$210</c:f>
              <c:numCache>
                <c:ptCount val="13"/>
                <c:pt idx="0">
                  <c:v>130.87447947650207</c:v>
                </c:pt>
                <c:pt idx="1">
                  <c:v>124.32750124327501</c:v>
                </c:pt>
                <c:pt idx="2">
                  <c:v>122.27940135026675</c:v>
                </c:pt>
                <c:pt idx="3">
                  <c:v>118.17684231477334</c:v>
                </c:pt>
                <c:pt idx="4">
                  <c:v>110.24525007167246</c:v>
                </c:pt>
                <c:pt idx="5">
                  <c:v>106.39422975231085</c:v>
                </c:pt>
                <c:pt idx="6">
                  <c:v>103.03250191094469</c:v>
                </c:pt>
                <c:pt idx="7">
                  <c:v>101.52988917262017</c:v>
                </c:pt>
                <c:pt idx="8">
                  <c:v>100.63897763578275</c:v>
                </c:pt>
                <c:pt idx="9">
                  <c:v>96.1006289308176</c:v>
                </c:pt>
                <c:pt idx="10">
                  <c:v>92.73104880581516</c:v>
                </c:pt>
                <c:pt idx="11">
                  <c:v>89.14587506829356</c:v>
                </c:pt>
                <c:pt idx="12">
                  <c:v>85.58282208588957</c:v>
                </c:pt>
              </c:numCache>
            </c:numRef>
          </c:xVal>
          <c:yVal>
            <c:numRef>
              <c:f>Sheet1!$B$198:$B$210</c:f>
              <c:numCache>
                <c:ptCount val="13"/>
                <c:pt idx="0">
                  <c:v>15400</c:v>
                </c:pt>
                <c:pt idx="1">
                  <c:v>22000</c:v>
                </c:pt>
                <c:pt idx="2">
                  <c:v>25900</c:v>
                </c:pt>
                <c:pt idx="3">
                  <c:v>28500</c:v>
                </c:pt>
                <c:pt idx="4">
                  <c:v>42300</c:v>
                </c:pt>
                <c:pt idx="5">
                  <c:v>50300</c:v>
                </c:pt>
                <c:pt idx="6">
                  <c:v>58500</c:v>
                </c:pt>
                <c:pt idx="7">
                  <c:v>62900</c:v>
                </c:pt>
                <c:pt idx="8">
                  <c:v>63000</c:v>
                </c:pt>
                <c:pt idx="9">
                  <c:v>76400</c:v>
                </c:pt>
                <c:pt idx="10">
                  <c:v>89300</c:v>
                </c:pt>
                <c:pt idx="11">
                  <c:v>97900</c:v>
                </c:pt>
                <c:pt idx="12">
                  <c:v>111600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Sheet1!$G$55:$G$69</c:f>
              <c:numCache>
                <c:ptCount val="15"/>
                <c:pt idx="0">
                  <c:v>345.9687123947051</c:v>
                </c:pt>
                <c:pt idx="1">
                  <c:v>358.8987217305801</c:v>
                </c:pt>
                <c:pt idx="2">
                  <c:v>360.3751851242389</c:v>
                </c:pt>
                <c:pt idx="3">
                  <c:v>341.78781317661617</c:v>
                </c:pt>
                <c:pt idx="4">
                  <c:v>309.4777562862669</c:v>
                </c:pt>
                <c:pt idx="5">
                  <c:v>280.46910122233464</c:v>
                </c:pt>
                <c:pt idx="6">
                  <c:v>266.98592562615227</c:v>
                </c:pt>
                <c:pt idx="7">
                  <c:v>252.01002757804056</c:v>
                </c:pt>
                <c:pt idx="8">
                  <c:v>242.493132518708</c:v>
                </c:pt>
                <c:pt idx="9">
                  <c:v>231.76626530887614</c:v>
                </c:pt>
                <c:pt idx="10">
                  <c:v>217.7895640365374</c:v>
                </c:pt>
                <c:pt idx="11">
                  <c:v>198.83697303364264</c:v>
                </c:pt>
                <c:pt idx="12">
                  <c:v>185.93850226130448</c:v>
                </c:pt>
                <c:pt idx="13">
                  <c:v>178.54680050842973</c:v>
                </c:pt>
                <c:pt idx="14">
                  <c:v>169.36099671720305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axId val="50937857"/>
        <c:axId val="55787530"/>
      </c:scatterChart>
      <c:valAx>
        <c:axId val="50937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LUX/(Mili-Watt input electrical power)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87530"/>
        <c:crosses val="autoZero"/>
        <c:crossBetween val="midCat"/>
        <c:dispUnits/>
      </c:valAx>
      <c:valAx>
        <c:axId val="55787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 Near the Source)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37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3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Scale="6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6"/>
  <sheetViews>
    <sheetView workbookViewId="0" topLeftCell="A263">
      <selection activeCell="A279" sqref="A279"/>
    </sheetView>
  </sheetViews>
  <sheetFormatPr defaultColWidth="9.140625" defaultRowHeight="12.75"/>
  <cols>
    <col min="4" max="4" width="16.8515625" style="0" customWidth="1"/>
    <col min="5" max="5" width="16.28125" style="0" customWidth="1"/>
    <col min="7" max="7" width="11.00390625" style="0" customWidth="1"/>
    <col min="8" max="8" width="13.8515625" style="0" bestFit="1" customWidth="1"/>
  </cols>
  <sheetData>
    <row r="1" spans="1:25" ht="12.75">
      <c r="A1" t="s">
        <v>1</v>
      </c>
      <c r="D1" t="s">
        <v>3</v>
      </c>
      <c r="I1" t="s">
        <v>22</v>
      </c>
      <c r="J1" t="s">
        <v>23</v>
      </c>
      <c r="K1" t="s">
        <v>24</v>
      </c>
      <c r="L1" t="s">
        <v>28</v>
      </c>
      <c r="M1" t="s">
        <v>25</v>
      </c>
      <c r="P1" t="s">
        <v>31</v>
      </c>
      <c r="Q1" t="s">
        <v>24</v>
      </c>
      <c r="R1" t="s">
        <v>28</v>
      </c>
      <c r="S1" t="s">
        <v>25</v>
      </c>
      <c r="T1" t="s">
        <v>32</v>
      </c>
      <c r="U1" t="s">
        <v>34</v>
      </c>
      <c r="V1" t="s">
        <v>35</v>
      </c>
      <c r="W1" t="s">
        <v>38</v>
      </c>
      <c r="X1" t="s">
        <v>39</v>
      </c>
      <c r="Y1" t="s">
        <v>33</v>
      </c>
    </row>
    <row r="2" spans="1:25" ht="12.75">
      <c r="A2" t="s">
        <v>0</v>
      </c>
      <c r="B2" t="s">
        <v>2</v>
      </c>
      <c r="C2" t="s">
        <v>13</v>
      </c>
      <c r="D2" t="s">
        <v>3</v>
      </c>
      <c r="E2" t="s">
        <v>5</v>
      </c>
      <c r="I2" t="s">
        <v>26</v>
      </c>
      <c r="J2">
        <v>1</v>
      </c>
      <c r="K2">
        <v>1</v>
      </c>
      <c r="L2">
        <v>1.2</v>
      </c>
      <c r="M2">
        <v>1.35</v>
      </c>
      <c r="O2" t="s">
        <v>29</v>
      </c>
      <c r="P2">
        <v>1</v>
      </c>
      <c r="Q2">
        <v>2.8</v>
      </c>
      <c r="R2">
        <v>3.4</v>
      </c>
      <c r="S2">
        <v>3.6</v>
      </c>
      <c r="T2">
        <v>3</v>
      </c>
      <c r="U2">
        <f>0</f>
        <v>0</v>
      </c>
      <c r="V2">
        <f>(L4-LEDavg)/R17</f>
        <v>7.999999999999989</v>
      </c>
      <c r="W2">
        <f>(M4-LEDmax)/S17</f>
        <v>9.000000000000012</v>
      </c>
      <c r="X2">
        <v>10</v>
      </c>
      <c r="Y2">
        <v>3</v>
      </c>
    </row>
    <row r="3" spans="1:24" ht="12.75">
      <c r="A3">
        <v>0.77</v>
      </c>
      <c r="B3">
        <v>0.007</v>
      </c>
      <c r="C3">
        <f aca="true" t="shared" si="0" ref="C3:C16">B3*A3</f>
        <v>0.00539</v>
      </c>
      <c r="D3">
        <v>365</v>
      </c>
      <c r="E3" t="s">
        <v>8</v>
      </c>
      <c r="J3">
        <v>2</v>
      </c>
      <c r="K3">
        <f>J3</f>
        <v>2</v>
      </c>
      <c r="L3">
        <f>K3*niavg</f>
        <v>2.4</v>
      </c>
      <c r="M3">
        <f>K3*Nimax</f>
        <v>2.7</v>
      </c>
      <c r="T3">
        <v>4</v>
      </c>
      <c r="U3">
        <f>(K5-LEDmin)/Q17</f>
        <v>1200.0000000000002</v>
      </c>
      <c r="V3">
        <f>(L5-LEDavg)/R17</f>
        <v>55.99999999999999</v>
      </c>
      <c r="W3">
        <f>(M5-LEDmax)/S17</f>
        <v>36</v>
      </c>
      <c r="X3">
        <v>47</v>
      </c>
    </row>
    <row r="4" spans="1:25" ht="12.75">
      <c r="A4">
        <v>0.88</v>
      </c>
      <c r="B4">
        <v>0.01</v>
      </c>
      <c r="C4">
        <f t="shared" si="0"/>
        <v>0.0088</v>
      </c>
      <c r="D4">
        <v>607</v>
      </c>
      <c r="E4" t="s">
        <v>8</v>
      </c>
      <c r="J4">
        <v>3</v>
      </c>
      <c r="K4">
        <f aca="true" t="shared" si="1" ref="K4:K20">J4</f>
        <v>3</v>
      </c>
      <c r="L4">
        <f aca="true" t="shared" si="2" ref="L4:L11">K4*niavg</f>
        <v>3.5999999999999996</v>
      </c>
      <c r="M4">
        <f aca="true" t="shared" si="3" ref="M4:M11">K4*Nimax</f>
        <v>4.050000000000001</v>
      </c>
      <c r="P4">
        <v>2</v>
      </c>
      <c r="Q4">
        <f>P4*LEDmin</f>
        <v>5.6</v>
      </c>
      <c r="R4">
        <f>P4*LEDavg</f>
        <v>6.8</v>
      </c>
      <c r="S4">
        <f>P4*LEDmax</f>
        <v>7.2</v>
      </c>
      <c r="T4">
        <v>6</v>
      </c>
      <c r="Y4">
        <v>6</v>
      </c>
    </row>
    <row r="5" spans="1:25" ht="12.75">
      <c r="A5">
        <v>1.2</v>
      </c>
      <c r="B5">
        <v>0.0169</v>
      </c>
      <c r="C5">
        <f t="shared" si="0"/>
        <v>0.020279999999999996</v>
      </c>
      <c r="D5">
        <v>1383</v>
      </c>
      <c r="E5" t="s">
        <v>8</v>
      </c>
      <c r="J5">
        <v>4</v>
      </c>
      <c r="K5">
        <f t="shared" si="1"/>
        <v>4</v>
      </c>
      <c r="L5">
        <f t="shared" si="2"/>
        <v>4.8</v>
      </c>
      <c r="M5">
        <f t="shared" si="3"/>
        <v>5.4</v>
      </c>
      <c r="P5">
        <v>3</v>
      </c>
      <c r="Q5">
        <f aca="true" t="shared" si="4" ref="Q5:Q14">P5*LEDmin</f>
        <v>8.399999999999999</v>
      </c>
      <c r="R5">
        <f aca="true" t="shared" si="5" ref="R5:R14">P5*LEDavg</f>
        <v>10.2</v>
      </c>
      <c r="S5">
        <f aca="true" t="shared" si="6" ref="S5:S14">P5*LEDmax</f>
        <v>10.8</v>
      </c>
      <c r="T5">
        <v>9</v>
      </c>
      <c r="Y5">
        <v>8</v>
      </c>
    </row>
    <row r="6" spans="1:19" ht="12.75">
      <c r="A6">
        <v>1.39</v>
      </c>
      <c r="B6">
        <v>0.0204</v>
      </c>
      <c r="C6">
        <f t="shared" si="0"/>
        <v>0.028356</v>
      </c>
      <c r="D6">
        <v>1920</v>
      </c>
      <c r="E6" t="s">
        <v>8</v>
      </c>
      <c r="J6">
        <v>5</v>
      </c>
      <c r="K6">
        <f t="shared" si="1"/>
        <v>5</v>
      </c>
      <c r="L6">
        <f t="shared" si="2"/>
        <v>6</v>
      </c>
      <c r="M6">
        <f t="shared" si="3"/>
        <v>6.75</v>
      </c>
      <c r="P6">
        <v>4</v>
      </c>
      <c r="Q6">
        <f t="shared" si="4"/>
        <v>11.2</v>
      </c>
      <c r="R6">
        <f t="shared" si="5"/>
        <v>13.6</v>
      </c>
      <c r="S6">
        <f t="shared" si="6"/>
        <v>14.4</v>
      </c>
    </row>
    <row r="7" spans="1:19" ht="12.75">
      <c r="A7">
        <v>1.59</v>
      </c>
      <c r="B7">
        <v>0.0281</v>
      </c>
      <c r="C7">
        <f t="shared" si="0"/>
        <v>0.044679</v>
      </c>
      <c r="D7">
        <v>2950</v>
      </c>
      <c r="E7" t="s">
        <v>8</v>
      </c>
      <c r="J7">
        <v>6</v>
      </c>
      <c r="K7">
        <f t="shared" si="1"/>
        <v>6</v>
      </c>
      <c r="L7">
        <f t="shared" si="2"/>
        <v>7.199999999999999</v>
      </c>
      <c r="M7">
        <f t="shared" si="3"/>
        <v>8.100000000000001</v>
      </c>
      <c r="P7">
        <v>5</v>
      </c>
      <c r="Q7">
        <f t="shared" si="4"/>
        <v>14</v>
      </c>
      <c r="R7">
        <f t="shared" si="5"/>
        <v>17</v>
      </c>
      <c r="S7">
        <f t="shared" si="6"/>
        <v>18</v>
      </c>
    </row>
    <row r="8" spans="1:20" ht="12.75">
      <c r="A8">
        <v>1.84</v>
      </c>
      <c r="B8">
        <v>0.0423</v>
      </c>
      <c r="C8">
        <f t="shared" si="0"/>
        <v>0.077832</v>
      </c>
      <c r="D8">
        <v>4730</v>
      </c>
      <c r="E8" t="s">
        <v>8</v>
      </c>
      <c r="J8">
        <v>7</v>
      </c>
      <c r="K8">
        <f t="shared" si="1"/>
        <v>7</v>
      </c>
      <c r="L8">
        <f t="shared" si="2"/>
        <v>8.4</v>
      </c>
      <c r="M8">
        <f t="shared" si="3"/>
        <v>9.450000000000001</v>
      </c>
      <c r="P8">
        <v>6</v>
      </c>
      <c r="Q8">
        <f t="shared" si="4"/>
        <v>16.799999999999997</v>
      </c>
      <c r="R8">
        <f t="shared" si="5"/>
        <v>20.4</v>
      </c>
      <c r="S8">
        <f t="shared" si="6"/>
        <v>21.6</v>
      </c>
      <c r="T8" t="s">
        <v>40</v>
      </c>
    </row>
    <row r="9" spans="1:24" ht="12.75">
      <c r="A9">
        <v>2</v>
      </c>
      <c r="B9">
        <v>0.0535</v>
      </c>
      <c r="C9">
        <f t="shared" si="0"/>
        <v>0.107</v>
      </c>
      <c r="D9">
        <v>6030</v>
      </c>
      <c r="E9" t="s">
        <v>8</v>
      </c>
      <c r="J9">
        <v>8</v>
      </c>
      <c r="K9">
        <f t="shared" si="1"/>
        <v>8</v>
      </c>
      <c r="L9">
        <f t="shared" si="2"/>
        <v>9.6</v>
      </c>
      <c r="M9">
        <f t="shared" si="3"/>
        <v>10.8</v>
      </c>
      <c r="P9">
        <v>7</v>
      </c>
      <c r="Q9">
        <f t="shared" si="4"/>
        <v>19.599999999999998</v>
      </c>
      <c r="R9">
        <f t="shared" si="5"/>
        <v>23.8</v>
      </c>
      <c r="S9">
        <f t="shared" si="6"/>
        <v>25.2</v>
      </c>
      <c r="T9">
        <v>3</v>
      </c>
      <c r="U9">
        <f>(K14-LEDmin)/Q17</f>
        <v>200.00000000000017</v>
      </c>
      <c r="V9">
        <f>(L14-LEDavg)/R17</f>
        <v>26.000000000000032</v>
      </c>
      <c r="W9">
        <f>(M14-LEDmax)/S17</f>
        <v>24.00000000000001</v>
      </c>
      <c r="X9">
        <v>22</v>
      </c>
    </row>
    <row r="10" spans="1:19" ht="12.75">
      <c r="A10">
        <v>2.11</v>
      </c>
      <c r="B10">
        <v>0.0619</v>
      </c>
      <c r="C10">
        <f t="shared" si="0"/>
        <v>0.13060899999999998</v>
      </c>
      <c r="D10">
        <v>6950</v>
      </c>
      <c r="E10" t="s">
        <v>8</v>
      </c>
      <c r="J10">
        <v>9</v>
      </c>
      <c r="K10">
        <f t="shared" si="1"/>
        <v>9</v>
      </c>
      <c r="L10">
        <f t="shared" si="2"/>
        <v>10.799999999999999</v>
      </c>
      <c r="M10">
        <f t="shared" si="3"/>
        <v>12.15</v>
      </c>
      <c r="P10">
        <v>8</v>
      </c>
      <c r="Q10">
        <f t="shared" si="4"/>
        <v>22.4</v>
      </c>
      <c r="R10">
        <f t="shared" si="5"/>
        <v>27.2</v>
      </c>
      <c r="S10">
        <f t="shared" si="6"/>
        <v>28.8</v>
      </c>
    </row>
    <row r="11" spans="1:19" ht="12.75">
      <c r="A11">
        <v>2.2</v>
      </c>
      <c r="B11">
        <v>0.0711</v>
      </c>
      <c r="C11">
        <f t="shared" si="0"/>
        <v>0.15642</v>
      </c>
      <c r="D11">
        <v>7890</v>
      </c>
      <c r="E11" t="s">
        <v>8</v>
      </c>
      <c r="J11">
        <v>10</v>
      </c>
      <c r="K11">
        <f t="shared" si="1"/>
        <v>10</v>
      </c>
      <c r="L11">
        <f t="shared" si="2"/>
        <v>12</v>
      </c>
      <c r="M11">
        <f t="shared" si="3"/>
        <v>13.5</v>
      </c>
      <c r="P11">
        <v>9</v>
      </c>
      <c r="Q11">
        <f t="shared" si="4"/>
        <v>25.2</v>
      </c>
      <c r="R11">
        <f t="shared" si="5"/>
        <v>30.599999999999998</v>
      </c>
      <c r="S11">
        <f t="shared" si="6"/>
        <v>32.4</v>
      </c>
    </row>
    <row r="12" spans="1:19" ht="12.75">
      <c r="A12">
        <v>2.32</v>
      </c>
      <c r="B12">
        <v>0.0838</v>
      </c>
      <c r="C12">
        <f t="shared" si="0"/>
        <v>0.19441599999999998</v>
      </c>
      <c r="D12">
        <v>9120</v>
      </c>
      <c r="E12" t="s">
        <v>8</v>
      </c>
      <c r="I12" t="s">
        <v>27</v>
      </c>
      <c r="J12">
        <v>1</v>
      </c>
      <c r="K12">
        <f t="shared" si="1"/>
        <v>1</v>
      </c>
      <c r="L12">
        <v>1.35</v>
      </c>
      <c r="M12">
        <v>1.6</v>
      </c>
      <c r="P12">
        <v>10</v>
      </c>
      <c r="Q12">
        <f t="shared" si="4"/>
        <v>28</v>
      </c>
      <c r="R12">
        <f t="shared" si="5"/>
        <v>34</v>
      </c>
      <c r="S12">
        <f t="shared" si="6"/>
        <v>36</v>
      </c>
    </row>
    <row r="13" spans="1:19" ht="12.75">
      <c r="A13">
        <v>2.39</v>
      </c>
      <c r="B13">
        <v>0.0923</v>
      </c>
      <c r="C13">
        <f t="shared" si="0"/>
        <v>0.220597</v>
      </c>
      <c r="D13">
        <v>9830</v>
      </c>
      <c r="E13" t="s">
        <v>8</v>
      </c>
      <c r="J13">
        <v>2</v>
      </c>
      <c r="K13">
        <f t="shared" si="1"/>
        <v>2</v>
      </c>
      <c r="L13">
        <f>K13*alavg</f>
        <v>2.7</v>
      </c>
      <c r="M13">
        <f>K13*almax</f>
        <v>3.2</v>
      </c>
      <c r="P13">
        <v>11</v>
      </c>
      <c r="Q13">
        <f t="shared" si="4"/>
        <v>30.799999999999997</v>
      </c>
      <c r="R13">
        <f t="shared" si="5"/>
        <v>37.4</v>
      </c>
      <c r="S13">
        <f t="shared" si="6"/>
        <v>39.6</v>
      </c>
    </row>
    <row r="14" spans="1:19" ht="12.75">
      <c r="A14">
        <v>2.45</v>
      </c>
      <c r="B14">
        <v>0.1</v>
      </c>
      <c r="C14">
        <f t="shared" si="0"/>
        <v>0.24500000000000002</v>
      </c>
      <c r="D14">
        <v>10450</v>
      </c>
      <c r="E14" t="s">
        <v>8</v>
      </c>
      <c r="J14">
        <v>3</v>
      </c>
      <c r="K14">
        <f t="shared" si="1"/>
        <v>3</v>
      </c>
      <c r="L14">
        <f aca="true" t="shared" si="7" ref="L14:L20">K14*alavg</f>
        <v>4.050000000000001</v>
      </c>
      <c r="M14">
        <f aca="true" t="shared" si="8" ref="M14:M20">K14*almax</f>
        <v>4.800000000000001</v>
      </c>
      <c r="P14">
        <v>12</v>
      </c>
      <c r="Q14">
        <f t="shared" si="4"/>
        <v>33.599999999999994</v>
      </c>
      <c r="R14">
        <f t="shared" si="5"/>
        <v>40.8</v>
      </c>
      <c r="S14">
        <f t="shared" si="6"/>
        <v>43.2</v>
      </c>
    </row>
    <row r="15" spans="1:13" ht="12.75">
      <c r="A15">
        <v>2.54</v>
      </c>
      <c r="B15">
        <v>0.1124</v>
      </c>
      <c r="C15">
        <f t="shared" si="0"/>
        <v>0.285496</v>
      </c>
      <c r="D15">
        <v>11410</v>
      </c>
      <c r="E15" t="s">
        <v>8</v>
      </c>
      <c r="J15">
        <v>4</v>
      </c>
      <c r="K15">
        <f t="shared" si="1"/>
        <v>4</v>
      </c>
      <c r="L15">
        <f t="shared" si="7"/>
        <v>5.4</v>
      </c>
      <c r="M15">
        <f t="shared" si="8"/>
        <v>6.4</v>
      </c>
    </row>
    <row r="16" spans="1:19" ht="12.75">
      <c r="A16">
        <v>2.64</v>
      </c>
      <c r="B16">
        <v>0.1287</v>
      </c>
      <c r="C16">
        <f t="shared" si="0"/>
        <v>0.339768</v>
      </c>
      <c r="D16">
        <v>12520</v>
      </c>
      <c r="E16" t="s">
        <v>8</v>
      </c>
      <c r="J16">
        <v>5</v>
      </c>
      <c r="K16">
        <f t="shared" si="1"/>
        <v>5</v>
      </c>
      <c r="L16">
        <f t="shared" si="7"/>
        <v>6.75</v>
      </c>
      <c r="M16">
        <f t="shared" si="8"/>
        <v>8</v>
      </c>
      <c r="Q16" t="s">
        <v>37</v>
      </c>
      <c r="R16" t="s">
        <v>37</v>
      </c>
      <c r="S16" t="s">
        <v>37</v>
      </c>
    </row>
    <row r="17" spans="1:19" ht="12.75">
      <c r="A17">
        <v>2.7</v>
      </c>
      <c r="B17">
        <v>0.1387</v>
      </c>
      <c r="C17">
        <f>B17*A17</f>
        <v>0.37449</v>
      </c>
      <c r="D17">
        <v>13150</v>
      </c>
      <c r="E17" t="s">
        <v>8</v>
      </c>
      <c r="J17">
        <v>6</v>
      </c>
      <c r="K17">
        <f t="shared" si="1"/>
        <v>6</v>
      </c>
      <c r="L17">
        <f t="shared" si="7"/>
        <v>8.100000000000001</v>
      </c>
      <c r="M17">
        <f t="shared" si="8"/>
        <v>9.600000000000001</v>
      </c>
      <c r="P17" t="s">
        <v>36</v>
      </c>
      <c r="Q17">
        <v>0.001</v>
      </c>
      <c r="R17">
        <v>0.025</v>
      </c>
      <c r="S17">
        <v>0.05</v>
      </c>
    </row>
    <row r="18" spans="1:13" ht="12.75">
      <c r="A18">
        <v>2.81</v>
      </c>
      <c r="B18">
        <v>0.1569</v>
      </c>
      <c r="C18">
        <f>B18*A18</f>
        <v>0.44088900000000003</v>
      </c>
      <c r="D18">
        <v>14180</v>
      </c>
      <c r="E18" t="s">
        <v>8</v>
      </c>
      <c r="J18">
        <v>7</v>
      </c>
      <c r="K18">
        <f t="shared" si="1"/>
        <v>7</v>
      </c>
      <c r="L18">
        <f t="shared" si="7"/>
        <v>9.450000000000001</v>
      </c>
      <c r="M18">
        <f t="shared" si="8"/>
        <v>11.200000000000001</v>
      </c>
    </row>
    <row r="19" spans="1:13" ht="12.75">
      <c r="A19">
        <v>2.9</v>
      </c>
      <c r="B19">
        <v>0.1715</v>
      </c>
      <c r="C19">
        <f>B19*A19</f>
        <v>0.49735</v>
      </c>
      <c r="D19">
        <v>14920</v>
      </c>
      <c r="E19" t="s">
        <v>8</v>
      </c>
      <c r="J19">
        <v>8</v>
      </c>
      <c r="K19">
        <f t="shared" si="1"/>
        <v>8</v>
      </c>
      <c r="L19">
        <f t="shared" si="7"/>
        <v>10.8</v>
      </c>
      <c r="M19">
        <f t="shared" si="8"/>
        <v>12.8</v>
      </c>
    </row>
    <row r="20" spans="1:13" ht="12.75">
      <c r="A20">
        <v>3.01</v>
      </c>
      <c r="B20">
        <v>0.1883</v>
      </c>
      <c r="C20">
        <f>B20*A20</f>
        <v>0.5667829999999999</v>
      </c>
      <c r="D20">
        <v>15790</v>
      </c>
      <c r="E20" t="s">
        <v>8</v>
      </c>
      <c r="J20">
        <v>9</v>
      </c>
      <c r="K20">
        <f t="shared" si="1"/>
        <v>9</v>
      </c>
      <c r="L20">
        <f t="shared" si="7"/>
        <v>12.15</v>
      </c>
      <c r="M20">
        <f t="shared" si="8"/>
        <v>14.4</v>
      </c>
    </row>
    <row r="21" spans="9:13" ht="12.75">
      <c r="I21" t="s">
        <v>29</v>
      </c>
      <c r="J21">
        <v>1</v>
      </c>
      <c r="K21">
        <v>2.8</v>
      </c>
      <c r="L21">
        <v>3.4</v>
      </c>
      <c r="M21">
        <v>3.6</v>
      </c>
    </row>
    <row r="22" spans="1:5" ht="12.75">
      <c r="A22" t="s">
        <v>0</v>
      </c>
      <c r="B22" t="s">
        <v>2</v>
      </c>
      <c r="C22" t="s">
        <v>13</v>
      </c>
      <c r="D22" t="s">
        <v>3</v>
      </c>
      <c r="E22" t="s">
        <v>5</v>
      </c>
    </row>
    <row r="23" spans="1:6" ht="12.75">
      <c r="A23">
        <v>0.666</v>
      </c>
      <c r="B23">
        <v>0.004</v>
      </c>
      <c r="C23">
        <f aca="true" t="shared" si="9" ref="C23:C37">B23*A23</f>
        <v>0.002664</v>
      </c>
      <c r="D23">
        <v>310</v>
      </c>
      <c r="E23" t="s">
        <v>97</v>
      </c>
      <c r="F23" t="s">
        <v>7</v>
      </c>
    </row>
    <row r="24" spans="1:6" ht="12.75">
      <c r="A24">
        <v>0.887</v>
      </c>
      <c r="B24">
        <v>0.0103</v>
      </c>
      <c r="C24">
        <f t="shared" si="9"/>
        <v>0.0091361</v>
      </c>
      <c r="D24">
        <v>1620</v>
      </c>
      <c r="E24" t="s">
        <v>4</v>
      </c>
      <c r="F24" t="s">
        <v>98</v>
      </c>
    </row>
    <row r="25" spans="1:6" ht="12.75">
      <c r="A25">
        <v>1.111</v>
      </c>
      <c r="B25">
        <v>0.0153</v>
      </c>
      <c r="C25">
        <f t="shared" si="9"/>
        <v>0.016998299999999997</v>
      </c>
      <c r="D25">
        <v>2880</v>
      </c>
      <c r="E25" t="s">
        <v>4</v>
      </c>
      <c r="F25" t="s">
        <v>41</v>
      </c>
    </row>
    <row r="26" spans="1:5" ht="12.75">
      <c r="A26">
        <v>1.575</v>
      </c>
      <c r="B26">
        <v>0.0273</v>
      </c>
      <c r="C26">
        <f t="shared" si="9"/>
        <v>0.0429975</v>
      </c>
      <c r="D26">
        <v>7580</v>
      </c>
      <c r="E26" t="s">
        <v>4</v>
      </c>
    </row>
    <row r="27" spans="1:5" ht="12.75">
      <c r="A27">
        <v>1.921</v>
      </c>
      <c r="B27">
        <v>0.0458</v>
      </c>
      <c r="C27">
        <f t="shared" si="9"/>
        <v>0.0879818</v>
      </c>
      <c r="D27">
        <v>13350</v>
      </c>
      <c r="E27" t="s">
        <v>4</v>
      </c>
    </row>
    <row r="28" spans="1:5" ht="12.75">
      <c r="A28">
        <v>2.33</v>
      </c>
      <c r="B28">
        <v>0.0788</v>
      </c>
      <c r="C28">
        <f t="shared" si="9"/>
        <v>0.183604</v>
      </c>
      <c r="D28">
        <v>26200</v>
      </c>
      <c r="E28" t="s">
        <v>4</v>
      </c>
    </row>
    <row r="29" spans="1:6" ht="12.75">
      <c r="A29">
        <v>2.38</v>
      </c>
      <c r="B29">
        <v>0.082</v>
      </c>
      <c r="C29">
        <f t="shared" si="9"/>
        <v>0.19516</v>
      </c>
      <c r="D29">
        <v>28300</v>
      </c>
      <c r="E29" t="s">
        <v>4</v>
      </c>
      <c r="F29" t="s">
        <v>6</v>
      </c>
    </row>
    <row r="30" spans="1:5" ht="12.75">
      <c r="A30">
        <v>2.466</v>
      </c>
      <c r="B30">
        <v>0.0933</v>
      </c>
      <c r="C30">
        <f t="shared" si="9"/>
        <v>0.2300778</v>
      </c>
      <c r="D30">
        <v>31300</v>
      </c>
      <c r="E30" t="s">
        <v>4</v>
      </c>
    </row>
    <row r="31" spans="1:5" ht="12.75">
      <c r="A31">
        <v>2.55</v>
      </c>
      <c r="B31">
        <v>0.1032</v>
      </c>
      <c r="C31">
        <f t="shared" si="9"/>
        <v>0.26316</v>
      </c>
      <c r="D31">
        <v>33500</v>
      </c>
      <c r="E31" t="s">
        <v>4</v>
      </c>
    </row>
    <row r="32" spans="1:5" ht="12.75">
      <c r="A32">
        <v>2.59</v>
      </c>
      <c r="B32">
        <v>0.106</v>
      </c>
      <c r="C32">
        <f t="shared" si="9"/>
        <v>0.27453999999999995</v>
      </c>
      <c r="D32">
        <v>34100</v>
      </c>
      <c r="E32" t="s">
        <v>4</v>
      </c>
    </row>
    <row r="33" spans="1:5" ht="12.75">
      <c r="A33">
        <v>2.602</v>
      </c>
      <c r="B33">
        <v>0.1069</v>
      </c>
      <c r="C33">
        <f t="shared" si="9"/>
        <v>0.27815379999999995</v>
      </c>
      <c r="D33">
        <v>35000</v>
      </c>
      <c r="E33" t="s">
        <v>4</v>
      </c>
    </row>
    <row r="34" spans="1:5" ht="12.75">
      <c r="A34">
        <v>2.872</v>
      </c>
      <c r="B34">
        <v>0.1483</v>
      </c>
      <c r="C34">
        <f t="shared" si="9"/>
        <v>0.42591759999999995</v>
      </c>
      <c r="D34">
        <v>44300</v>
      </c>
      <c r="E34" t="s">
        <v>4</v>
      </c>
    </row>
    <row r="35" spans="1:5" ht="12.75">
      <c r="A35">
        <v>2.99</v>
      </c>
      <c r="B35">
        <v>0.174</v>
      </c>
      <c r="C35">
        <f t="shared" si="9"/>
        <v>0.5202600000000001</v>
      </c>
      <c r="D35">
        <v>47800</v>
      </c>
      <c r="E35" t="s">
        <v>4</v>
      </c>
    </row>
    <row r="36" spans="1:5" ht="12.75">
      <c r="A36">
        <v>3.03</v>
      </c>
      <c r="B36">
        <v>0.184</v>
      </c>
      <c r="C36">
        <f t="shared" si="9"/>
        <v>0.5575199999999999</v>
      </c>
      <c r="D36">
        <v>48300</v>
      </c>
      <c r="E36" t="s">
        <v>4</v>
      </c>
    </row>
    <row r="37" spans="1:5" ht="12.75">
      <c r="A37">
        <v>3.13</v>
      </c>
      <c r="B37">
        <v>0.2</v>
      </c>
      <c r="C37">
        <f t="shared" si="9"/>
        <v>0.626</v>
      </c>
      <c r="D37">
        <v>51000</v>
      </c>
      <c r="E37" t="s">
        <v>4</v>
      </c>
    </row>
    <row r="39" spans="1:5" ht="12.75">
      <c r="A39" t="s">
        <v>0</v>
      </c>
      <c r="B39" t="s">
        <v>2</v>
      </c>
      <c r="C39" t="s">
        <v>13</v>
      </c>
      <c r="D39" t="s">
        <v>3</v>
      </c>
      <c r="E39" t="s">
        <v>5</v>
      </c>
    </row>
    <row r="40" spans="1:5" ht="12.75">
      <c r="A40">
        <v>3.109</v>
      </c>
      <c r="B40">
        <v>0.0073</v>
      </c>
      <c r="C40">
        <f>B40*A40</f>
        <v>0.0226957</v>
      </c>
      <c r="D40">
        <v>4320</v>
      </c>
      <c r="E40" t="s">
        <v>97</v>
      </c>
    </row>
    <row r="41" spans="1:7" ht="12.75">
      <c r="A41">
        <v>3.178</v>
      </c>
      <c r="B41">
        <v>0.0103</v>
      </c>
      <c r="C41">
        <f aca="true" t="shared" si="10" ref="C41:C51">B41*A41</f>
        <v>0.0327334</v>
      </c>
      <c r="D41">
        <v>5920</v>
      </c>
      <c r="E41" t="s">
        <v>42</v>
      </c>
      <c r="G41" t="s">
        <v>30</v>
      </c>
    </row>
    <row r="42" spans="1:5" ht="12.75">
      <c r="A42">
        <v>3.18</v>
      </c>
      <c r="B42">
        <v>0.0103</v>
      </c>
      <c r="C42">
        <f t="shared" si="10"/>
        <v>0.032754000000000005</v>
      </c>
      <c r="D42">
        <v>6850</v>
      </c>
      <c r="E42" t="s">
        <v>43</v>
      </c>
    </row>
    <row r="43" spans="1:5" ht="12.75">
      <c r="A43">
        <v>3.3</v>
      </c>
      <c r="B43">
        <v>0.0182</v>
      </c>
      <c r="C43">
        <f t="shared" si="10"/>
        <v>0.06006</v>
      </c>
      <c r="D43">
        <v>9740</v>
      </c>
      <c r="E43" t="s">
        <v>44</v>
      </c>
    </row>
    <row r="44" spans="1:5" ht="12.75">
      <c r="A44">
        <v>3.32</v>
      </c>
      <c r="B44">
        <v>0.0198</v>
      </c>
      <c r="C44">
        <f t="shared" si="10"/>
        <v>0.065736</v>
      </c>
      <c r="D44">
        <v>10440</v>
      </c>
      <c r="E44" t="s">
        <v>45</v>
      </c>
    </row>
    <row r="45" spans="1:5" ht="12.75">
      <c r="A45">
        <v>3.36</v>
      </c>
      <c r="B45">
        <v>0.024</v>
      </c>
      <c r="C45">
        <f t="shared" si="10"/>
        <v>0.08064</v>
      </c>
      <c r="D45">
        <v>12230</v>
      </c>
      <c r="E45" t="s">
        <v>46</v>
      </c>
    </row>
    <row r="46" spans="1:5" ht="12.75">
      <c r="A46">
        <v>3.42</v>
      </c>
      <c r="B46">
        <v>0.0303</v>
      </c>
      <c r="C46">
        <f t="shared" si="10"/>
        <v>0.103626</v>
      </c>
      <c r="D46">
        <v>14840</v>
      </c>
      <c r="E46" t="s">
        <v>47</v>
      </c>
    </row>
    <row r="47" spans="1:5" ht="12.75">
      <c r="A47">
        <v>3.46</v>
      </c>
      <c r="B47">
        <v>0.0352</v>
      </c>
      <c r="C47">
        <f t="shared" si="10"/>
        <v>0.12179200000000001</v>
      </c>
      <c r="D47">
        <v>16670</v>
      </c>
      <c r="E47" t="s">
        <v>48</v>
      </c>
    </row>
    <row r="48" spans="1:5" ht="12.75">
      <c r="A48">
        <v>3.51</v>
      </c>
      <c r="B48">
        <v>0.0418</v>
      </c>
      <c r="C48">
        <f t="shared" si="10"/>
        <v>0.146718</v>
      </c>
      <c r="D48">
        <v>19080</v>
      </c>
      <c r="E48" t="s">
        <v>49</v>
      </c>
    </row>
    <row r="49" spans="1:5" ht="12.75">
      <c r="A49">
        <v>3.57</v>
      </c>
      <c r="B49">
        <v>0.0519</v>
      </c>
      <c r="C49">
        <f t="shared" si="10"/>
        <v>0.185283</v>
      </c>
      <c r="D49">
        <v>22500</v>
      </c>
      <c r="E49" t="s">
        <v>50</v>
      </c>
    </row>
    <row r="50" spans="1:5" ht="12.75">
      <c r="A50">
        <v>3.66</v>
      </c>
      <c r="B50">
        <v>0.0688</v>
      </c>
      <c r="C50">
        <f t="shared" si="10"/>
        <v>0.25180800000000003</v>
      </c>
      <c r="D50">
        <v>27400</v>
      </c>
      <c r="E50" t="s">
        <v>51</v>
      </c>
    </row>
    <row r="51" spans="1:5" ht="12.75">
      <c r="A51">
        <v>3.66</v>
      </c>
      <c r="B51">
        <v>0.0686</v>
      </c>
      <c r="C51">
        <f t="shared" si="10"/>
        <v>0.25107599999999997</v>
      </c>
      <c r="D51">
        <v>31800</v>
      </c>
      <c r="E51" t="s">
        <v>52</v>
      </c>
    </row>
    <row r="53" ht="12.75">
      <c r="A53" t="s">
        <v>21</v>
      </c>
    </row>
    <row r="54" spans="1:7" ht="12.75">
      <c r="A54" t="s">
        <v>0</v>
      </c>
      <c r="B54" t="s">
        <v>2</v>
      </c>
      <c r="C54" t="s">
        <v>13</v>
      </c>
      <c r="D54" t="s">
        <v>3</v>
      </c>
      <c r="E54" t="s">
        <v>5</v>
      </c>
      <c r="G54" t="s">
        <v>107</v>
      </c>
    </row>
    <row r="55" spans="1:7" ht="12.75">
      <c r="A55">
        <v>2.77</v>
      </c>
      <c r="B55">
        <v>0.00036</v>
      </c>
      <c r="C55">
        <f>B55*A55</f>
        <v>0.0009972000000000002</v>
      </c>
      <c r="D55">
        <v>345</v>
      </c>
      <c r="E55" t="s">
        <v>19</v>
      </c>
      <c r="G55" s="2">
        <f>D55/(C55*1000)</f>
        <v>345.9687123947051</v>
      </c>
    </row>
    <row r="56" spans="1:7" ht="12.75">
      <c r="A56">
        <v>2.88</v>
      </c>
      <c r="B56">
        <v>0.00113</v>
      </c>
      <c r="C56">
        <f aca="true" t="shared" si="11" ref="C56:C69">B56*A56</f>
        <v>0.0032543999999999997</v>
      </c>
      <c r="D56">
        <v>1168</v>
      </c>
      <c r="E56" t="s">
        <v>99</v>
      </c>
      <c r="G56" s="2">
        <f aca="true" t="shared" si="12" ref="G56:G69">D56/(C56*1000)</f>
        <v>358.8987217305801</v>
      </c>
    </row>
    <row r="57" spans="1:7" ht="12.75">
      <c r="A57">
        <v>2.95</v>
      </c>
      <c r="B57">
        <v>0.00206</v>
      </c>
      <c r="C57">
        <f t="shared" si="11"/>
        <v>0.006077000000000001</v>
      </c>
      <c r="D57">
        <v>2190</v>
      </c>
      <c r="G57" s="2">
        <f t="shared" si="12"/>
        <v>360.3751851242389</v>
      </c>
    </row>
    <row r="58" spans="1:7" ht="12.75">
      <c r="A58">
        <v>3.05</v>
      </c>
      <c r="B58">
        <v>0.00424</v>
      </c>
      <c r="C58">
        <f t="shared" si="11"/>
        <v>0.012931999999999999</v>
      </c>
      <c r="D58">
        <v>4420</v>
      </c>
      <c r="G58" s="2">
        <f t="shared" si="12"/>
        <v>341.78781317661617</v>
      </c>
    </row>
    <row r="59" spans="1:7" ht="12.75">
      <c r="A59">
        <v>3.19</v>
      </c>
      <c r="B59">
        <v>0.0094</v>
      </c>
      <c r="C59">
        <f t="shared" si="11"/>
        <v>0.029986000000000002</v>
      </c>
      <c r="D59">
        <v>9280</v>
      </c>
      <c r="G59" s="2">
        <f t="shared" si="12"/>
        <v>309.4777562862669</v>
      </c>
    </row>
    <row r="60" spans="1:7" ht="12.75">
      <c r="A60">
        <v>3.31</v>
      </c>
      <c r="B60">
        <v>0.01633</v>
      </c>
      <c r="C60">
        <f t="shared" si="11"/>
        <v>0.054052300000000005</v>
      </c>
      <c r="D60">
        <v>15160</v>
      </c>
      <c r="G60" s="2">
        <f t="shared" si="12"/>
        <v>280.46910122233464</v>
      </c>
    </row>
    <row r="61" spans="1:7" ht="12.75">
      <c r="A61">
        <v>3.36</v>
      </c>
      <c r="B61">
        <v>0.02118</v>
      </c>
      <c r="C61">
        <f t="shared" si="11"/>
        <v>0.0711648</v>
      </c>
      <c r="D61">
        <v>19000</v>
      </c>
      <c r="G61" s="2">
        <f t="shared" si="12"/>
        <v>266.98592562615227</v>
      </c>
    </row>
    <row r="62" spans="1:7" ht="12.75">
      <c r="A62">
        <v>3.42</v>
      </c>
      <c r="B62">
        <v>0.02657</v>
      </c>
      <c r="C62">
        <f t="shared" si="11"/>
        <v>0.0908694</v>
      </c>
      <c r="D62">
        <v>22900</v>
      </c>
      <c r="G62" s="2">
        <f t="shared" si="12"/>
        <v>252.01002757804056</v>
      </c>
    </row>
    <row r="63" spans="1:7" ht="12.75">
      <c r="A63">
        <v>3.45</v>
      </c>
      <c r="B63">
        <v>0.0306</v>
      </c>
      <c r="C63">
        <f t="shared" si="11"/>
        <v>0.10557</v>
      </c>
      <c r="D63">
        <v>25600</v>
      </c>
      <c r="G63" s="2">
        <f t="shared" si="12"/>
        <v>242.493132518708</v>
      </c>
    </row>
    <row r="64" spans="1:7" ht="12.75">
      <c r="A64">
        <v>3.49</v>
      </c>
      <c r="B64">
        <v>0.0361</v>
      </c>
      <c r="C64">
        <f t="shared" si="11"/>
        <v>0.12598900000000002</v>
      </c>
      <c r="D64">
        <v>29200</v>
      </c>
      <c r="G64" s="2">
        <f t="shared" si="12"/>
        <v>231.76626530887614</v>
      </c>
    </row>
    <row r="65" spans="1:7" ht="12.75">
      <c r="A65">
        <v>3.54</v>
      </c>
      <c r="B65">
        <v>0.0441</v>
      </c>
      <c r="C65">
        <f t="shared" si="11"/>
        <v>0.156114</v>
      </c>
      <c r="D65">
        <v>34000</v>
      </c>
      <c r="G65" s="2">
        <f t="shared" si="12"/>
        <v>217.7895640365374</v>
      </c>
    </row>
    <row r="66" spans="1:7" ht="12.75">
      <c r="A66">
        <v>3.62</v>
      </c>
      <c r="B66">
        <v>0.0571</v>
      </c>
      <c r="C66">
        <f t="shared" si="11"/>
        <v>0.206702</v>
      </c>
      <c r="D66">
        <v>41100</v>
      </c>
      <c r="G66" s="2">
        <f t="shared" si="12"/>
        <v>198.83697303364264</v>
      </c>
    </row>
    <row r="67" spans="1:7" ht="12.75">
      <c r="A67">
        <v>3.66</v>
      </c>
      <c r="B67">
        <v>0.0673</v>
      </c>
      <c r="C67">
        <f t="shared" si="11"/>
        <v>0.246318</v>
      </c>
      <c r="D67">
        <v>45800</v>
      </c>
      <c r="G67" s="2">
        <f t="shared" si="12"/>
        <v>185.93850226130448</v>
      </c>
    </row>
    <row r="68" spans="1:7" ht="12.75">
      <c r="A68">
        <v>3.67</v>
      </c>
      <c r="B68">
        <v>0.0731</v>
      </c>
      <c r="C68">
        <f t="shared" si="11"/>
        <v>0.268277</v>
      </c>
      <c r="D68">
        <v>47900</v>
      </c>
      <c r="G68" s="2">
        <f t="shared" si="12"/>
        <v>178.54680050842973</v>
      </c>
    </row>
    <row r="69" spans="1:7" ht="12.75">
      <c r="A69">
        <v>3.71</v>
      </c>
      <c r="B69">
        <v>0.0826</v>
      </c>
      <c r="C69">
        <f t="shared" si="11"/>
        <v>0.306446</v>
      </c>
      <c r="D69">
        <v>51900</v>
      </c>
      <c r="G69" s="2">
        <f t="shared" si="12"/>
        <v>169.36099671720305</v>
      </c>
    </row>
    <row r="72" spans="1:5" ht="12.75">
      <c r="A72" t="s">
        <v>0</v>
      </c>
      <c r="B72" t="s">
        <v>2</v>
      </c>
      <c r="C72" t="s">
        <v>13</v>
      </c>
      <c r="D72" t="s">
        <v>3</v>
      </c>
      <c r="E72" t="s">
        <v>5</v>
      </c>
    </row>
    <row r="73" spans="1:5" ht="12.75">
      <c r="A73">
        <v>0.879</v>
      </c>
      <c r="B73">
        <v>0.34</v>
      </c>
      <c r="C73">
        <f>B73*A73</f>
        <v>0.29886</v>
      </c>
      <c r="D73">
        <v>33</v>
      </c>
      <c r="E73" t="s">
        <v>97</v>
      </c>
    </row>
    <row r="74" spans="1:5" ht="12.75">
      <c r="A74">
        <v>1.117</v>
      </c>
      <c r="B74">
        <v>0.36</v>
      </c>
      <c r="C74">
        <f aca="true" t="shared" si="13" ref="C74:C83">B74*A74</f>
        <v>0.40212</v>
      </c>
      <c r="D74">
        <v>181</v>
      </c>
      <c r="E74" t="s">
        <v>10</v>
      </c>
    </row>
    <row r="75" spans="1:5" ht="12.75">
      <c r="A75">
        <v>1.371</v>
      </c>
      <c r="B75">
        <v>0.39</v>
      </c>
      <c r="C75">
        <f t="shared" si="13"/>
        <v>0.53469</v>
      </c>
      <c r="D75">
        <v>860</v>
      </c>
      <c r="E75" t="s">
        <v>10</v>
      </c>
    </row>
    <row r="76" spans="1:5" ht="12.75">
      <c r="A76">
        <v>1.65</v>
      </c>
      <c r="B76">
        <v>0.41</v>
      </c>
      <c r="C76">
        <f t="shared" si="13"/>
        <v>0.6764999999999999</v>
      </c>
      <c r="D76">
        <v>2560</v>
      </c>
      <c r="E76" t="s">
        <v>10</v>
      </c>
    </row>
    <row r="77" spans="1:5" ht="12.75">
      <c r="A77">
        <v>1.78</v>
      </c>
      <c r="B77">
        <v>0.42</v>
      </c>
      <c r="C77">
        <f t="shared" si="13"/>
        <v>0.7475999999999999</v>
      </c>
      <c r="D77">
        <v>3840</v>
      </c>
      <c r="E77" t="s">
        <v>10</v>
      </c>
    </row>
    <row r="78" spans="1:5" ht="12.75">
      <c r="A78">
        <v>1.88</v>
      </c>
      <c r="B78">
        <v>0.43</v>
      </c>
      <c r="C78">
        <f t="shared" si="13"/>
        <v>0.8083999999999999</v>
      </c>
      <c r="D78">
        <v>4930</v>
      </c>
      <c r="E78" t="s">
        <v>10</v>
      </c>
    </row>
    <row r="79" spans="1:5" ht="12.75">
      <c r="A79">
        <v>1.906</v>
      </c>
      <c r="B79">
        <v>0.44</v>
      </c>
      <c r="C79">
        <f t="shared" si="13"/>
        <v>0.8386399999999999</v>
      </c>
      <c r="D79">
        <v>5420</v>
      </c>
      <c r="E79" t="s">
        <v>10</v>
      </c>
    </row>
    <row r="80" spans="1:5" ht="12.75">
      <c r="A80">
        <v>1.97</v>
      </c>
      <c r="B80">
        <v>0.44</v>
      </c>
      <c r="C80">
        <f t="shared" si="13"/>
        <v>0.8668</v>
      </c>
      <c r="D80">
        <v>6400</v>
      </c>
      <c r="E80" t="s">
        <v>10</v>
      </c>
    </row>
    <row r="81" spans="1:5" ht="12.75">
      <c r="A81">
        <v>2.017</v>
      </c>
      <c r="B81">
        <v>0.45</v>
      </c>
      <c r="C81">
        <f t="shared" si="13"/>
        <v>0.90765</v>
      </c>
      <c r="D81">
        <v>7180</v>
      </c>
      <c r="E81" t="s">
        <v>10</v>
      </c>
    </row>
    <row r="82" spans="1:5" ht="12.75">
      <c r="A82">
        <v>2.21</v>
      </c>
      <c r="B82">
        <v>0.46</v>
      </c>
      <c r="C82">
        <f t="shared" si="13"/>
        <v>1.0166</v>
      </c>
      <c r="D82">
        <v>10500</v>
      </c>
      <c r="E82" t="s">
        <v>10</v>
      </c>
    </row>
    <row r="83" spans="1:5" ht="12.75">
      <c r="A83">
        <v>2.34</v>
      </c>
      <c r="B83">
        <v>0.48</v>
      </c>
      <c r="C83">
        <f t="shared" si="13"/>
        <v>1.1232</v>
      </c>
      <c r="D83">
        <v>13000</v>
      </c>
      <c r="E83" t="s">
        <v>10</v>
      </c>
    </row>
    <row r="86" spans="1:5" ht="12.75">
      <c r="A86" t="s">
        <v>0</v>
      </c>
      <c r="B86" t="s">
        <v>2</v>
      </c>
      <c r="C86" t="s">
        <v>13</v>
      </c>
      <c r="D86" t="s">
        <v>3</v>
      </c>
      <c r="E86" t="s">
        <v>5</v>
      </c>
    </row>
    <row r="87" spans="1:5" ht="12.75">
      <c r="A87">
        <v>1.01</v>
      </c>
      <c r="B87">
        <v>0.36</v>
      </c>
      <c r="C87">
        <f>B87*A87</f>
        <v>0.3636</v>
      </c>
      <c r="D87">
        <v>103</v>
      </c>
      <c r="E87" t="s">
        <v>12</v>
      </c>
    </row>
    <row r="88" spans="1:5" ht="12.75">
      <c r="A88">
        <v>1.37</v>
      </c>
      <c r="B88">
        <v>0.4</v>
      </c>
      <c r="C88">
        <f aca="true" t="shared" si="14" ref="C88:C95">B88*A88</f>
        <v>0.548</v>
      </c>
      <c r="D88">
        <v>948</v>
      </c>
      <c r="E88" t="s">
        <v>12</v>
      </c>
    </row>
    <row r="89" spans="1:5" ht="12.75">
      <c r="A89">
        <v>1.58</v>
      </c>
      <c r="B89">
        <v>0.42</v>
      </c>
      <c r="C89">
        <f t="shared" si="14"/>
        <v>0.6636</v>
      </c>
      <c r="D89">
        <v>2220</v>
      </c>
      <c r="E89" t="s">
        <v>12</v>
      </c>
    </row>
    <row r="90" spans="1:5" ht="12.75">
      <c r="A90">
        <v>1.81</v>
      </c>
      <c r="B90">
        <v>0.44</v>
      </c>
      <c r="C90">
        <f t="shared" si="14"/>
        <v>0.7964</v>
      </c>
      <c r="D90">
        <v>4680</v>
      </c>
      <c r="E90" t="s">
        <v>12</v>
      </c>
    </row>
    <row r="91" spans="1:5" ht="12.75">
      <c r="A91">
        <v>2.09</v>
      </c>
      <c r="B91">
        <v>0.47</v>
      </c>
      <c r="C91">
        <f t="shared" si="14"/>
        <v>0.9822999999999998</v>
      </c>
      <c r="D91">
        <v>9320</v>
      </c>
      <c r="E91" t="s">
        <v>12</v>
      </c>
    </row>
    <row r="92" spans="1:5" ht="12.75">
      <c r="A92">
        <v>2.45</v>
      </c>
      <c r="B92">
        <v>0.5</v>
      </c>
      <c r="C92">
        <f t="shared" si="14"/>
        <v>1.225</v>
      </c>
      <c r="D92">
        <v>17660</v>
      </c>
      <c r="E92" t="s">
        <v>12</v>
      </c>
    </row>
    <row r="93" spans="1:4" ht="12.75">
      <c r="A93">
        <v>2.62</v>
      </c>
      <c r="B93">
        <v>0.52</v>
      </c>
      <c r="C93">
        <f t="shared" si="14"/>
        <v>1.3624</v>
      </c>
      <c r="D93">
        <v>27000</v>
      </c>
    </row>
    <row r="94" spans="1:5" ht="12.75">
      <c r="A94">
        <v>2.95</v>
      </c>
      <c r="B94">
        <v>0.54</v>
      </c>
      <c r="C94">
        <f t="shared" si="14"/>
        <v>1.5930000000000002</v>
      </c>
      <c r="D94">
        <v>35000</v>
      </c>
      <c r="E94" t="s">
        <v>12</v>
      </c>
    </row>
    <row r="95" spans="1:5" ht="12.75">
      <c r="A95">
        <v>3.15</v>
      </c>
      <c r="B95">
        <v>0.56</v>
      </c>
      <c r="C95">
        <f t="shared" si="14"/>
        <v>1.764</v>
      </c>
      <c r="D95">
        <v>46400</v>
      </c>
      <c r="E95" t="s">
        <v>12</v>
      </c>
    </row>
    <row r="98" spans="1:5" ht="12.75">
      <c r="A98" t="s">
        <v>0</v>
      </c>
      <c r="B98" t="s">
        <v>2</v>
      </c>
      <c r="C98" t="s">
        <v>13</v>
      </c>
      <c r="D98" t="s">
        <v>3</v>
      </c>
      <c r="E98" t="s">
        <v>5</v>
      </c>
    </row>
    <row r="99" spans="1:5" ht="12.75">
      <c r="A99">
        <v>1.09</v>
      </c>
      <c r="B99">
        <v>0.38</v>
      </c>
      <c r="C99">
        <f>B99*A99</f>
        <v>0.4142</v>
      </c>
      <c r="D99">
        <v>64</v>
      </c>
      <c r="E99" t="s">
        <v>11</v>
      </c>
    </row>
    <row r="100" spans="1:5" ht="12.75">
      <c r="A100">
        <v>1.25</v>
      </c>
      <c r="B100">
        <v>0.39</v>
      </c>
      <c r="C100">
        <f aca="true" t="shared" si="15" ref="C100:C106">B100*A100</f>
        <v>0.48750000000000004</v>
      </c>
      <c r="D100">
        <v>200</v>
      </c>
      <c r="E100" t="s">
        <v>11</v>
      </c>
    </row>
    <row r="101" spans="1:5" ht="12.75">
      <c r="A101">
        <v>1.45</v>
      </c>
      <c r="B101">
        <v>0.41</v>
      </c>
      <c r="C101">
        <f t="shared" si="15"/>
        <v>0.5944999999999999</v>
      </c>
      <c r="D101">
        <v>800</v>
      </c>
      <c r="E101" t="s">
        <v>11</v>
      </c>
    </row>
    <row r="102" spans="1:5" ht="12.75">
      <c r="A102">
        <v>1.81</v>
      </c>
      <c r="B102">
        <v>0.44</v>
      </c>
      <c r="C102">
        <f t="shared" si="15"/>
        <v>0.7964</v>
      </c>
      <c r="D102">
        <v>2560</v>
      </c>
      <c r="E102" t="s">
        <v>11</v>
      </c>
    </row>
    <row r="103" spans="1:5" ht="12.75">
      <c r="A103">
        <v>2.1</v>
      </c>
      <c r="B103">
        <v>0.47</v>
      </c>
      <c r="C103">
        <f t="shared" si="15"/>
        <v>0.987</v>
      </c>
      <c r="D103">
        <v>6000</v>
      </c>
      <c r="E103" t="s">
        <v>11</v>
      </c>
    </row>
    <row r="104" spans="1:5" ht="12.75">
      <c r="A104">
        <v>2.44</v>
      </c>
      <c r="B104">
        <v>0.49</v>
      </c>
      <c r="C104">
        <f t="shared" si="15"/>
        <v>1.1956</v>
      </c>
      <c r="D104">
        <v>12500</v>
      </c>
      <c r="E104" t="s">
        <v>11</v>
      </c>
    </row>
    <row r="105" spans="1:5" ht="12.75">
      <c r="A105">
        <v>2.82</v>
      </c>
      <c r="B105">
        <v>0.53</v>
      </c>
      <c r="C105">
        <f t="shared" si="15"/>
        <v>1.4946</v>
      </c>
      <c r="D105">
        <v>22700</v>
      </c>
      <c r="E105" t="s">
        <v>11</v>
      </c>
    </row>
    <row r="106" spans="1:5" ht="12.75">
      <c r="A106">
        <v>3.24</v>
      </c>
      <c r="B106">
        <v>0.56</v>
      </c>
      <c r="C106">
        <f t="shared" si="15"/>
        <v>1.8144000000000002</v>
      </c>
      <c r="D106">
        <v>40500</v>
      </c>
      <c r="E106" t="s">
        <v>11</v>
      </c>
    </row>
    <row r="109" spans="1:5" ht="12.75">
      <c r="A109" t="s">
        <v>0</v>
      </c>
      <c r="B109" t="s">
        <v>2</v>
      </c>
      <c r="C109" t="s">
        <v>13</v>
      </c>
      <c r="D109" t="s">
        <v>3</v>
      </c>
      <c r="E109" t="s">
        <v>5</v>
      </c>
    </row>
    <row r="110" spans="1:5" ht="12.75">
      <c r="A110">
        <v>2.87</v>
      </c>
      <c r="B110">
        <v>0.00455</v>
      </c>
      <c r="C110">
        <f>B110*A110</f>
        <v>0.0130585</v>
      </c>
      <c r="D110">
        <v>1170</v>
      </c>
      <c r="E110" t="s">
        <v>20</v>
      </c>
    </row>
    <row r="111" spans="1:4" ht="12.75">
      <c r="A111">
        <v>2.99</v>
      </c>
      <c r="B111">
        <v>0.0131</v>
      </c>
      <c r="C111">
        <f aca="true" t="shared" si="16" ref="C111:C123">B111*A111</f>
        <v>0.039169</v>
      </c>
      <c r="D111">
        <v>2710</v>
      </c>
    </row>
    <row r="112" spans="1:4" ht="12.75">
      <c r="A112">
        <v>3.19</v>
      </c>
      <c r="B112">
        <v>0.0309</v>
      </c>
      <c r="C112">
        <f t="shared" si="16"/>
        <v>0.098571</v>
      </c>
      <c r="D112">
        <v>7270</v>
      </c>
    </row>
    <row r="113" spans="1:4" ht="12.75">
      <c r="A113">
        <v>3.46</v>
      </c>
      <c r="B113">
        <v>0.0818</v>
      </c>
      <c r="C113">
        <f t="shared" si="16"/>
        <v>0.283028</v>
      </c>
      <c r="D113">
        <v>15400</v>
      </c>
    </row>
    <row r="114" spans="1:4" ht="12.75">
      <c r="A114">
        <v>3.55</v>
      </c>
      <c r="B114">
        <v>0.1019</v>
      </c>
      <c r="C114">
        <f t="shared" si="16"/>
        <v>0.361745</v>
      </c>
      <c r="D114">
        <v>17900</v>
      </c>
    </row>
    <row r="115" spans="1:4" ht="12.75">
      <c r="A115">
        <v>3.65</v>
      </c>
      <c r="B115">
        <v>0.1559</v>
      </c>
      <c r="C115">
        <f t="shared" si="16"/>
        <v>0.5690350000000001</v>
      </c>
      <c r="D115">
        <v>21100</v>
      </c>
    </row>
    <row r="116" spans="1:4" ht="12.75">
      <c r="A116">
        <v>3.77</v>
      </c>
      <c r="B116">
        <v>0.19</v>
      </c>
      <c r="C116">
        <f t="shared" si="16"/>
        <v>0.7163</v>
      </c>
      <c r="D116">
        <v>23500</v>
      </c>
    </row>
    <row r="117" spans="1:4" ht="12.75">
      <c r="A117">
        <v>3.84</v>
      </c>
      <c r="B117">
        <v>0.2</v>
      </c>
      <c r="C117">
        <f t="shared" si="16"/>
        <v>0.768</v>
      </c>
      <c r="D117">
        <v>24000</v>
      </c>
    </row>
    <row r="118" spans="1:4" ht="12.75">
      <c r="A118">
        <v>3.94</v>
      </c>
      <c r="B118">
        <v>0.25</v>
      </c>
      <c r="C118">
        <f t="shared" si="16"/>
        <v>0.985</v>
      </c>
      <c r="D118">
        <v>24700</v>
      </c>
    </row>
    <row r="119" spans="1:4" ht="12.75">
      <c r="A119">
        <v>4.05</v>
      </c>
      <c r="B119">
        <v>0.29</v>
      </c>
      <c r="C119">
        <f t="shared" si="16"/>
        <v>1.1744999999999999</v>
      </c>
      <c r="D119">
        <v>25900</v>
      </c>
    </row>
    <row r="120" spans="1:4" ht="12.75">
      <c r="A120">
        <v>4.16</v>
      </c>
      <c r="B120">
        <v>0.33</v>
      </c>
      <c r="C120">
        <f t="shared" si="16"/>
        <v>1.3728</v>
      </c>
      <c r="D120">
        <v>27500</v>
      </c>
    </row>
    <row r="121" spans="1:4" ht="12.75">
      <c r="A121">
        <v>4.33</v>
      </c>
      <c r="B121">
        <v>0.39</v>
      </c>
      <c r="C121">
        <f t="shared" si="16"/>
        <v>1.6887</v>
      </c>
      <c r="D121">
        <v>27000</v>
      </c>
    </row>
    <row r="122" spans="1:4" ht="12.75">
      <c r="A122">
        <v>4.4</v>
      </c>
      <c r="B122">
        <v>0.43</v>
      </c>
      <c r="C122">
        <f t="shared" si="16"/>
        <v>1.8920000000000001</v>
      </c>
      <c r="D122">
        <v>22700</v>
      </c>
    </row>
    <row r="123" spans="1:4" ht="12.75">
      <c r="A123">
        <v>4.5</v>
      </c>
      <c r="B123">
        <v>0.46</v>
      </c>
      <c r="C123">
        <f t="shared" si="16"/>
        <v>2.0700000000000003</v>
      </c>
      <c r="D123">
        <v>19600</v>
      </c>
    </row>
    <row r="125" spans="1:5" ht="12.75">
      <c r="A125" t="s">
        <v>0</v>
      </c>
      <c r="B125" t="s">
        <v>2</v>
      </c>
      <c r="C125" t="s">
        <v>13</v>
      </c>
      <c r="D125" t="s">
        <v>3</v>
      </c>
      <c r="E125" t="s">
        <v>5</v>
      </c>
    </row>
    <row r="126" spans="1:5" ht="12.75">
      <c r="A126">
        <v>1.95</v>
      </c>
      <c r="B126">
        <v>0.75</v>
      </c>
      <c r="C126">
        <f>B126*A126</f>
        <v>1.4625</v>
      </c>
      <c r="D126">
        <v>6000</v>
      </c>
      <c r="E126" t="s">
        <v>9</v>
      </c>
    </row>
    <row r="127" spans="1:5" ht="12.75">
      <c r="A127">
        <v>1.98</v>
      </c>
      <c r="B127">
        <v>0.77</v>
      </c>
      <c r="C127">
        <f>B127*A127</f>
        <v>1.5246</v>
      </c>
      <c r="D127">
        <v>1400</v>
      </c>
      <c r="E127" t="s">
        <v>97</v>
      </c>
    </row>
    <row r="130" spans="1:5" ht="12.75">
      <c r="A130" t="s">
        <v>0</v>
      </c>
      <c r="B130" t="s">
        <v>2</v>
      </c>
      <c r="C130" t="s">
        <v>13</v>
      </c>
      <c r="D130" t="s">
        <v>3</v>
      </c>
      <c r="E130" t="s">
        <v>5</v>
      </c>
    </row>
    <row r="131" spans="1:5" ht="12.75">
      <c r="A131">
        <v>3.07</v>
      </c>
      <c r="B131">
        <v>0.0042</v>
      </c>
      <c r="C131">
        <f>B131*A131</f>
        <v>0.012894</v>
      </c>
      <c r="D131">
        <v>3920</v>
      </c>
      <c r="E131" t="s">
        <v>53</v>
      </c>
    </row>
    <row r="132" spans="1:4" ht="12.75">
      <c r="A132">
        <v>3.29</v>
      </c>
      <c r="B132">
        <v>0.01012</v>
      </c>
      <c r="C132">
        <f aca="true" t="shared" si="17" ref="C132:C138">B132*A132</f>
        <v>0.0332948</v>
      </c>
      <c r="D132">
        <v>8880</v>
      </c>
    </row>
    <row r="133" spans="1:4" ht="12.75">
      <c r="A133">
        <v>3.54</v>
      </c>
      <c r="B133">
        <v>0.02011</v>
      </c>
      <c r="C133">
        <f t="shared" si="17"/>
        <v>0.0711894</v>
      </c>
      <c r="D133">
        <v>16210</v>
      </c>
    </row>
    <row r="134" spans="1:4" ht="12.75">
      <c r="A134">
        <v>3.76</v>
      </c>
      <c r="B134">
        <v>0.03135</v>
      </c>
      <c r="C134">
        <f t="shared" si="17"/>
        <v>0.11787600000000001</v>
      </c>
      <c r="D134">
        <v>23400</v>
      </c>
    </row>
    <row r="135" spans="1:4" ht="12.75">
      <c r="A135">
        <v>3.88</v>
      </c>
      <c r="B135">
        <v>0.0388</v>
      </c>
      <c r="C135">
        <f t="shared" si="17"/>
        <v>0.150544</v>
      </c>
      <c r="D135">
        <v>27700</v>
      </c>
    </row>
    <row r="136" spans="1:4" ht="12.75">
      <c r="A136">
        <v>3.97</v>
      </c>
      <c r="B136">
        <v>0.0441</v>
      </c>
      <c r="C136">
        <f t="shared" si="17"/>
        <v>0.175077</v>
      </c>
      <c r="D136">
        <v>30400</v>
      </c>
    </row>
    <row r="137" spans="1:4" ht="12.75">
      <c r="A137">
        <v>4.08</v>
      </c>
      <c r="B137">
        <v>0.051</v>
      </c>
      <c r="C137">
        <f t="shared" si="17"/>
        <v>0.20808</v>
      </c>
      <c r="D137">
        <v>33800</v>
      </c>
    </row>
    <row r="138" spans="1:4" ht="12.75">
      <c r="A138">
        <v>4.22</v>
      </c>
      <c r="B138">
        <v>0.0606</v>
      </c>
      <c r="C138">
        <f t="shared" si="17"/>
        <v>0.255732</v>
      </c>
      <c r="D138">
        <v>38200</v>
      </c>
    </row>
    <row r="140" spans="1:5" ht="12.75">
      <c r="A140" t="s">
        <v>0</v>
      </c>
      <c r="B140" t="s">
        <v>2</v>
      </c>
      <c r="C140" t="s">
        <v>13</v>
      </c>
      <c r="D140" t="s">
        <v>3</v>
      </c>
      <c r="E140" t="s">
        <v>5</v>
      </c>
    </row>
    <row r="141" spans="1:5" ht="12.75">
      <c r="A141">
        <v>3.26</v>
      </c>
      <c r="B141">
        <v>0.00452</v>
      </c>
      <c r="C141">
        <f aca="true" t="shared" si="18" ref="C141:C149">B141*A141</f>
        <v>0.014735199999999999</v>
      </c>
      <c r="D141">
        <v>4210</v>
      </c>
      <c r="E141" t="s">
        <v>54</v>
      </c>
    </row>
    <row r="142" spans="1:4" ht="12.75">
      <c r="A142">
        <v>3.68</v>
      </c>
      <c r="B142">
        <v>0.01025</v>
      </c>
      <c r="C142">
        <f t="shared" si="18"/>
        <v>0.037720000000000004</v>
      </c>
      <c r="D142">
        <v>8920</v>
      </c>
    </row>
    <row r="143" spans="1:4" ht="12.75">
      <c r="A143">
        <v>4.31</v>
      </c>
      <c r="B143">
        <v>0.02057</v>
      </c>
      <c r="C143">
        <f t="shared" si="18"/>
        <v>0.0886567</v>
      </c>
      <c r="D143">
        <v>16400</v>
      </c>
    </row>
    <row r="144" spans="1:4" ht="12.75">
      <c r="A144">
        <v>4.86</v>
      </c>
      <c r="B144">
        <v>0.0305</v>
      </c>
      <c r="C144">
        <f t="shared" si="18"/>
        <v>0.14823</v>
      </c>
      <c r="D144">
        <v>22600</v>
      </c>
    </row>
    <row r="145" spans="1:4" ht="12.75">
      <c r="A145">
        <v>5.23</v>
      </c>
      <c r="B145">
        <v>0.0374</v>
      </c>
      <c r="C145">
        <f t="shared" si="18"/>
        <v>0.19560200000000003</v>
      </c>
      <c r="D145">
        <v>26500</v>
      </c>
    </row>
    <row r="146" spans="1:4" ht="12.75">
      <c r="A146">
        <v>5.48</v>
      </c>
      <c r="B146">
        <v>0.0422</v>
      </c>
      <c r="C146">
        <f t="shared" si="18"/>
        <v>0.23125600000000002</v>
      </c>
      <c r="D146">
        <v>29100</v>
      </c>
    </row>
    <row r="147" spans="1:4" ht="12.75">
      <c r="A147">
        <v>5.8</v>
      </c>
      <c r="B147">
        <v>0.0485</v>
      </c>
      <c r="C147">
        <f t="shared" si="18"/>
        <v>0.2813</v>
      </c>
      <c r="D147">
        <v>31800</v>
      </c>
    </row>
    <row r="148" spans="1:4" ht="12.75">
      <c r="A148">
        <v>5.92</v>
      </c>
      <c r="B148">
        <v>0.0509</v>
      </c>
      <c r="C148">
        <f t="shared" si="18"/>
        <v>0.301328</v>
      </c>
      <c r="D148">
        <v>32800</v>
      </c>
    </row>
    <row r="149" spans="1:4" ht="12.75">
      <c r="A149">
        <v>6.14</v>
      </c>
      <c r="B149">
        <v>0.0553</v>
      </c>
      <c r="C149">
        <f t="shared" si="18"/>
        <v>0.339542</v>
      </c>
      <c r="D149">
        <v>34600</v>
      </c>
    </row>
    <row r="151" spans="1:5" ht="12.75">
      <c r="A151" t="s">
        <v>0</v>
      </c>
      <c r="B151" t="s">
        <v>2</v>
      </c>
      <c r="C151" t="s">
        <v>13</v>
      </c>
      <c r="D151" t="s">
        <v>3</v>
      </c>
      <c r="E151" t="s">
        <v>5</v>
      </c>
    </row>
    <row r="152" spans="1:5" ht="12.75">
      <c r="A152">
        <v>3.05</v>
      </c>
      <c r="B152">
        <v>0.00427</v>
      </c>
      <c r="C152">
        <f aca="true" t="shared" si="19" ref="C152:C158">B152*A152</f>
        <v>0.0130235</v>
      </c>
      <c r="D152">
        <v>3980</v>
      </c>
      <c r="E152" t="s">
        <v>55</v>
      </c>
    </row>
    <row r="153" spans="1:4" ht="12.75">
      <c r="A153">
        <v>3.35</v>
      </c>
      <c r="B153">
        <v>0.02033</v>
      </c>
      <c r="C153">
        <f t="shared" si="19"/>
        <v>0.0681055</v>
      </c>
      <c r="D153">
        <v>9200</v>
      </c>
    </row>
    <row r="154" spans="1:4" ht="12.75">
      <c r="A154">
        <v>3.45</v>
      </c>
      <c r="B154">
        <v>0.03149</v>
      </c>
      <c r="C154">
        <f t="shared" si="19"/>
        <v>0.1086405</v>
      </c>
      <c r="D154">
        <v>23600</v>
      </c>
    </row>
    <row r="155" spans="1:4" ht="12.75">
      <c r="A155">
        <v>3.52</v>
      </c>
      <c r="B155">
        <v>0.0388</v>
      </c>
      <c r="C155">
        <f t="shared" si="19"/>
        <v>0.136576</v>
      </c>
      <c r="D155">
        <v>27800</v>
      </c>
    </row>
    <row r="156" spans="1:4" ht="12.75">
      <c r="A156">
        <v>3.56</v>
      </c>
      <c r="B156">
        <v>0.044</v>
      </c>
      <c r="C156">
        <f t="shared" si="19"/>
        <v>0.15664</v>
      </c>
      <c r="D156">
        <v>30500</v>
      </c>
    </row>
    <row r="157" spans="1:4" ht="12.75">
      <c r="A157">
        <v>3.59</v>
      </c>
      <c r="B157">
        <v>0.0509</v>
      </c>
      <c r="C157">
        <f t="shared" si="19"/>
        <v>0.182731</v>
      </c>
      <c r="D157">
        <v>34000</v>
      </c>
    </row>
    <row r="158" spans="1:4" ht="12.75">
      <c r="A158">
        <v>3.64</v>
      </c>
      <c r="B158">
        <v>0.0604</v>
      </c>
      <c r="C158">
        <f t="shared" si="19"/>
        <v>0.21985600000000002</v>
      </c>
      <c r="D158">
        <v>38400</v>
      </c>
    </row>
    <row r="160" ht="12.75">
      <c r="A160" t="s">
        <v>89</v>
      </c>
    </row>
    <row r="161" spans="1:8" ht="12.75">
      <c r="A161" t="s">
        <v>71</v>
      </c>
      <c r="D161" t="s">
        <v>67</v>
      </c>
      <c r="H161" t="s">
        <v>70</v>
      </c>
    </row>
    <row r="162" spans="4:11" ht="12.75">
      <c r="D162" t="s">
        <v>66</v>
      </c>
      <c r="E162" t="s">
        <v>60</v>
      </c>
      <c r="H162" t="s">
        <v>63</v>
      </c>
      <c r="J162" t="s">
        <v>72</v>
      </c>
      <c r="K162" t="s">
        <v>74</v>
      </c>
    </row>
    <row r="163" spans="1:11" ht="12.75">
      <c r="A163" t="s">
        <v>57</v>
      </c>
      <c r="B163" t="s">
        <v>58</v>
      </c>
      <c r="C163" t="s">
        <v>100</v>
      </c>
      <c r="D163" s="4" t="s">
        <v>59</v>
      </c>
      <c r="E163" t="s">
        <v>61</v>
      </c>
      <c r="F163" t="s">
        <v>101</v>
      </c>
      <c r="G163" t="s">
        <v>62</v>
      </c>
      <c r="H163" t="s">
        <v>14</v>
      </c>
      <c r="J163" t="s">
        <v>73</v>
      </c>
      <c r="K163" t="s">
        <v>75</v>
      </c>
    </row>
    <row r="164" spans="1:10" ht="12.75">
      <c r="A164">
        <v>5.32</v>
      </c>
      <c r="B164">
        <v>1.81</v>
      </c>
      <c r="C164" s="3">
        <v>37363.83194444444</v>
      </c>
      <c r="D164" s="4">
        <v>0</v>
      </c>
      <c r="E164" s="5">
        <f>B164/Reistor_ohms</f>
        <v>0.038592750533049044</v>
      </c>
      <c r="F164">
        <v>46.9</v>
      </c>
      <c r="G164">
        <v>0</v>
      </c>
      <c r="H164">
        <v>25700</v>
      </c>
      <c r="J164">
        <v>1.201</v>
      </c>
    </row>
    <row r="165" spans="1:11" ht="12.75">
      <c r="A165">
        <v>5.29</v>
      </c>
      <c r="B165">
        <v>1.79</v>
      </c>
      <c r="C165" s="3">
        <v>37363.84027777778</v>
      </c>
      <c r="D165" s="4">
        <f>C165-Timestart1</f>
        <v>0.008333333338669036</v>
      </c>
      <c r="E165" s="5">
        <f aca="true" t="shared" si="20" ref="E165:E183">B165/Reistor_ohms</f>
        <v>0.03816631130063966</v>
      </c>
      <c r="G165">
        <f>(A164+A165)/2*(E165+E164)/2+G164</f>
        <v>0.20360341151385927</v>
      </c>
      <c r="H165">
        <v>25300</v>
      </c>
      <c r="J165">
        <v>0.044</v>
      </c>
      <c r="K165" t="s">
        <v>102</v>
      </c>
    </row>
    <row r="166" spans="1:10" ht="12.75">
      <c r="A166">
        <v>5.14</v>
      </c>
      <c r="B166">
        <v>1.66</v>
      </c>
      <c r="C166" s="3">
        <v>37363.92291666667</v>
      </c>
      <c r="D166" s="4">
        <f aca="true" t="shared" si="21" ref="D166:D183">C166-Timestart1</f>
        <v>0.09097222222771961</v>
      </c>
      <c r="E166" s="5">
        <f t="shared" si="20"/>
        <v>0.03539445628997868</v>
      </c>
      <c r="G166">
        <f aca="true" t="shared" si="22" ref="G166:G183">(A165+A166)/2*(E166+E165)/2+G165</f>
        <v>0.3954131130063966</v>
      </c>
      <c r="H166">
        <v>24000</v>
      </c>
      <c r="J166">
        <v>0.365</v>
      </c>
    </row>
    <row r="167" spans="1:10" ht="12.75">
      <c r="A167">
        <v>5.09</v>
      </c>
      <c r="B167">
        <v>1.62</v>
      </c>
      <c r="C167" s="3">
        <v>37363.975694444445</v>
      </c>
      <c r="D167" s="4">
        <f t="shared" si="21"/>
        <v>0.14375000000291038</v>
      </c>
      <c r="E167" s="5">
        <f t="shared" si="20"/>
        <v>0.034541577825159916</v>
      </c>
      <c r="G167">
        <f t="shared" si="22"/>
        <v>0.5742745202558636</v>
      </c>
      <c r="H167">
        <v>23400</v>
      </c>
      <c r="J167">
        <v>1.186</v>
      </c>
    </row>
    <row r="168" spans="1:8" ht="12.75">
      <c r="A168">
        <v>5</v>
      </c>
      <c r="B168">
        <v>1.54</v>
      </c>
      <c r="C168" s="3">
        <v>37364.274305555555</v>
      </c>
      <c r="D168" s="4">
        <f t="shared" si="21"/>
        <v>0.4423611111124046</v>
      </c>
      <c r="E168" s="5">
        <f t="shared" si="20"/>
        <v>0.03283582089552239</v>
      </c>
      <c r="G168">
        <f t="shared" si="22"/>
        <v>0.7442340085287846</v>
      </c>
      <c r="H168">
        <v>22500</v>
      </c>
    </row>
    <row r="169" spans="1:8" ht="12.75">
      <c r="A169">
        <v>4.84</v>
      </c>
      <c r="B169">
        <v>1.41</v>
      </c>
      <c r="C169" s="3">
        <v>37364.28125</v>
      </c>
      <c r="D169" s="4">
        <f t="shared" si="21"/>
        <v>0.4493055555576575</v>
      </c>
      <c r="E169" s="5">
        <f t="shared" si="20"/>
        <v>0.030063965884861408</v>
      </c>
      <c r="G169">
        <f t="shared" si="22"/>
        <v>0.8989674840085288</v>
      </c>
      <c r="H169">
        <v>21000</v>
      </c>
    </row>
    <row r="170" spans="1:8" ht="12.75">
      <c r="A170">
        <v>4.8</v>
      </c>
      <c r="B170">
        <v>1.37</v>
      </c>
      <c r="C170" s="3">
        <v>37364.915972222225</v>
      </c>
      <c r="D170" s="4">
        <f t="shared" si="21"/>
        <v>1.0840277777824667</v>
      </c>
      <c r="E170" s="5">
        <f t="shared" si="20"/>
        <v>0.029211087420042647</v>
      </c>
      <c r="G170">
        <f t="shared" si="22"/>
        <v>1.0418203624733475</v>
      </c>
      <c r="H170">
        <v>20400</v>
      </c>
    </row>
    <row r="171" spans="1:8" ht="12.75">
      <c r="A171">
        <v>4.76</v>
      </c>
      <c r="B171">
        <v>1.34</v>
      </c>
      <c r="C171" s="3">
        <v>37364.990277777775</v>
      </c>
      <c r="D171" s="4">
        <f t="shared" si="21"/>
        <v>1.1583333333328483</v>
      </c>
      <c r="E171" s="5">
        <f t="shared" si="20"/>
        <v>0.028571428571428574</v>
      </c>
      <c r="G171">
        <f t="shared" si="22"/>
        <v>1.1799205756929636</v>
      </c>
      <c r="H171">
        <v>20100</v>
      </c>
    </row>
    <row r="172" spans="1:8" ht="12.75">
      <c r="A172">
        <v>4.8</v>
      </c>
      <c r="B172">
        <v>1.37</v>
      </c>
      <c r="C172" s="3">
        <v>37364.915972222225</v>
      </c>
      <c r="D172" s="4">
        <f t="shared" si="21"/>
        <v>1.0840277777824667</v>
      </c>
      <c r="E172" s="5">
        <f t="shared" si="20"/>
        <v>0.029211087420042647</v>
      </c>
      <c r="G172">
        <f t="shared" si="22"/>
        <v>1.31802078891258</v>
      </c>
      <c r="H172">
        <v>20400</v>
      </c>
    </row>
    <row r="173" spans="1:8" ht="12.75">
      <c r="A173">
        <v>4.76</v>
      </c>
      <c r="B173">
        <v>1.34</v>
      </c>
      <c r="C173" s="3">
        <v>37364.990277777775</v>
      </c>
      <c r="D173" s="4">
        <f t="shared" si="21"/>
        <v>1.1583333333328483</v>
      </c>
      <c r="E173" s="5">
        <f t="shared" si="20"/>
        <v>0.028571428571428574</v>
      </c>
      <c r="G173">
        <f t="shared" si="22"/>
        <v>1.4561210021321962</v>
      </c>
      <c r="H173">
        <v>20100</v>
      </c>
    </row>
    <row r="174" spans="1:8" ht="12.75">
      <c r="A174">
        <v>3.61</v>
      </c>
      <c r="B174">
        <v>0.43</v>
      </c>
      <c r="C174" s="3">
        <v>37365.26527777778</v>
      </c>
      <c r="D174" s="4">
        <f t="shared" si="21"/>
        <v>1.4333333333343035</v>
      </c>
      <c r="E174" s="5">
        <f t="shared" si="20"/>
        <v>0.009168443496801706</v>
      </c>
      <c r="G174">
        <f t="shared" si="22"/>
        <v>1.535091684434968</v>
      </c>
      <c r="H174">
        <v>7490</v>
      </c>
    </row>
    <row r="175" spans="1:8" ht="12.75">
      <c r="A175">
        <v>3.62</v>
      </c>
      <c r="B175">
        <v>0.44</v>
      </c>
      <c r="C175" s="3">
        <v>37365.291666666664</v>
      </c>
      <c r="D175" s="4">
        <f t="shared" si="21"/>
        <v>1.4597222222218988</v>
      </c>
      <c r="E175" s="5">
        <f t="shared" si="20"/>
        <v>0.009381663113006396</v>
      </c>
      <c r="G175">
        <f t="shared" si="22"/>
        <v>1.5686210021321962</v>
      </c>
      <c r="H175">
        <v>7430</v>
      </c>
    </row>
    <row r="176" spans="1:8" ht="12.75">
      <c r="A176">
        <v>3.56</v>
      </c>
      <c r="B176">
        <v>0.39</v>
      </c>
      <c r="C176" s="3">
        <v>37365.78611111111</v>
      </c>
      <c r="D176" s="4">
        <f t="shared" si="21"/>
        <v>1.9541666666700621</v>
      </c>
      <c r="E176" s="5">
        <f t="shared" si="20"/>
        <v>0.008315565031982943</v>
      </c>
      <c r="G176">
        <f t="shared" si="22"/>
        <v>1.600387526652452</v>
      </c>
      <c r="H176">
        <v>6750</v>
      </c>
    </row>
    <row r="177" spans="1:8" ht="12.75">
      <c r="A177">
        <v>3.56</v>
      </c>
      <c r="B177">
        <v>0.4</v>
      </c>
      <c r="C177" s="3">
        <v>37365.88611111111</v>
      </c>
      <c r="D177" s="4">
        <f t="shared" si="21"/>
        <v>2.054166666668607</v>
      </c>
      <c r="E177" s="5">
        <f t="shared" si="20"/>
        <v>0.008528784648187635</v>
      </c>
      <c r="G177">
        <f t="shared" si="22"/>
        <v>1.6303704690831557</v>
      </c>
      <c r="H177">
        <v>6890</v>
      </c>
    </row>
    <row r="178" spans="1:8" ht="12.75">
      <c r="A178">
        <v>3.56</v>
      </c>
      <c r="B178">
        <v>0.39</v>
      </c>
      <c r="C178" s="3">
        <v>37365.927083333336</v>
      </c>
      <c r="D178" s="4">
        <f t="shared" si="21"/>
        <v>2.095138888893416</v>
      </c>
      <c r="E178" s="5">
        <f t="shared" si="20"/>
        <v>0.008315565031982943</v>
      </c>
      <c r="G178">
        <f t="shared" si="22"/>
        <v>1.6603534115138594</v>
      </c>
      <c r="H178">
        <v>6830</v>
      </c>
    </row>
    <row r="179" spans="1:8" ht="12.75">
      <c r="A179">
        <v>3.53</v>
      </c>
      <c r="B179">
        <v>0.38</v>
      </c>
      <c r="C179" s="3">
        <v>37366.33611111111</v>
      </c>
      <c r="D179" s="4">
        <f t="shared" si="21"/>
        <v>2.5041666666656965</v>
      </c>
      <c r="E179" s="5">
        <f t="shared" si="20"/>
        <v>0.008102345415778252</v>
      </c>
      <c r="G179">
        <f t="shared" si="22"/>
        <v>1.6894541577825162</v>
      </c>
      <c r="H179">
        <v>6580</v>
      </c>
    </row>
    <row r="180" spans="1:8" ht="12.75">
      <c r="A180">
        <v>3.52</v>
      </c>
      <c r="B180">
        <v>0.37</v>
      </c>
      <c r="C180" s="3">
        <v>37366.50625</v>
      </c>
      <c r="D180" s="4">
        <f t="shared" si="21"/>
        <v>2.6743055555562023</v>
      </c>
      <c r="E180" s="5">
        <f t="shared" si="20"/>
        <v>0.00788912579957356</v>
      </c>
      <c r="G180">
        <f t="shared" si="22"/>
        <v>1.7176391257995738</v>
      </c>
      <c r="H180">
        <v>6500</v>
      </c>
    </row>
    <row r="181" spans="1:8" ht="12.75">
      <c r="A181">
        <v>3.51</v>
      </c>
      <c r="B181">
        <v>0.36</v>
      </c>
      <c r="C181" s="3">
        <v>37366.7</v>
      </c>
      <c r="D181" s="4">
        <f t="shared" si="21"/>
        <v>2.868055555554747</v>
      </c>
      <c r="E181" s="5">
        <f t="shared" si="20"/>
        <v>0.00767590618336887</v>
      </c>
      <c r="G181">
        <f t="shared" si="22"/>
        <v>1.744994669509595</v>
      </c>
      <c r="H181">
        <v>6200</v>
      </c>
    </row>
    <row r="182" spans="1:8" ht="12.75">
      <c r="A182">
        <v>2.91</v>
      </c>
      <c r="B182">
        <v>0.05</v>
      </c>
      <c r="C182" s="3">
        <v>37367.580555555556</v>
      </c>
      <c r="D182" s="4">
        <f t="shared" si="21"/>
        <v>3.74861111111386</v>
      </c>
      <c r="E182" s="5">
        <f t="shared" si="20"/>
        <v>0.0010660980810234544</v>
      </c>
      <c r="G182">
        <f t="shared" si="22"/>
        <v>1.7590255863539448</v>
      </c>
      <c r="H182">
        <v>830</v>
      </c>
    </row>
    <row r="183" spans="1:8" ht="12.75">
      <c r="A183">
        <v>2.77</v>
      </c>
      <c r="B183">
        <v>0.01</v>
      </c>
      <c r="C183" s="3">
        <v>37367.876388888886</v>
      </c>
      <c r="D183" s="4">
        <f t="shared" si="21"/>
        <v>4.044444444443798</v>
      </c>
      <c r="E183" s="5">
        <f t="shared" si="20"/>
        <v>0.00021321961620469085</v>
      </c>
      <c r="G183">
        <f t="shared" si="22"/>
        <v>1.7608422174840088</v>
      </c>
      <c r="H183">
        <v>249</v>
      </c>
    </row>
    <row r="184" ht="12.75">
      <c r="E184" s="4"/>
    </row>
    <row r="186" ht="12.75">
      <c r="A186" t="s">
        <v>68</v>
      </c>
    </row>
    <row r="187" ht="12.75">
      <c r="A187" t="s">
        <v>69</v>
      </c>
    </row>
    <row r="188" spans="1:2" ht="12.75">
      <c r="A188" t="s">
        <v>64</v>
      </c>
      <c r="B188" t="s">
        <v>65</v>
      </c>
    </row>
    <row r="189" spans="1:2" ht="12.75">
      <c r="A189">
        <v>11.4</v>
      </c>
      <c r="B189">
        <v>20</v>
      </c>
    </row>
    <row r="190" spans="1:2" ht="12.75">
      <c r="A190">
        <v>5.7</v>
      </c>
      <c r="B190">
        <v>40</v>
      </c>
    </row>
    <row r="191" spans="1:2" ht="12.75">
      <c r="A191">
        <v>0</v>
      </c>
      <c r="B191">
        <v>100</v>
      </c>
    </row>
    <row r="194" ht="12.75">
      <c r="A194" t="s">
        <v>104</v>
      </c>
    </row>
    <row r="195" ht="12.75">
      <c r="A195" t="s">
        <v>105</v>
      </c>
    </row>
    <row r="196" ht="12.75">
      <c r="A196" t="s">
        <v>103</v>
      </c>
    </row>
    <row r="197" spans="1:5" ht="12.75">
      <c r="A197" t="s">
        <v>76</v>
      </c>
      <c r="B197" t="s">
        <v>14</v>
      </c>
      <c r="C197" t="s">
        <v>83</v>
      </c>
      <c r="D197" t="s">
        <v>88</v>
      </c>
      <c r="E197" t="s">
        <v>106</v>
      </c>
    </row>
    <row r="198" spans="1:5" ht="12.75">
      <c r="A198">
        <v>41</v>
      </c>
      <c r="B198">
        <v>15400</v>
      </c>
      <c r="C198">
        <v>2.87</v>
      </c>
      <c r="D198" s="2">
        <f>A198*C198</f>
        <v>117.67</v>
      </c>
      <c r="E198" s="2">
        <f>B198/D198</f>
        <v>130.87447947650207</v>
      </c>
    </row>
    <row r="199" spans="1:5" ht="12.75">
      <c r="A199">
        <v>60.6</v>
      </c>
      <c r="B199">
        <v>22000</v>
      </c>
      <c r="C199">
        <v>2.92</v>
      </c>
      <c r="D199" s="2">
        <f aca="true" t="shared" si="23" ref="D199:D210">A199*C199</f>
        <v>176.952</v>
      </c>
      <c r="E199" s="2">
        <f aca="true" t="shared" si="24" ref="E199:E210">B199/D199</f>
        <v>124.32750124327501</v>
      </c>
    </row>
    <row r="200" spans="1:5" ht="12.75">
      <c r="A200">
        <v>71.8</v>
      </c>
      <c r="B200">
        <v>25900</v>
      </c>
      <c r="C200">
        <v>2.95</v>
      </c>
      <c r="D200" s="2">
        <f t="shared" si="23"/>
        <v>211.81</v>
      </c>
      <c r="E200" s="2">
        <f t="shared" si="24"/>
        <v>122.27940135026675</v>
      </c>
    </row>
    <row r="201" spans="1:5" ht="12.75">
      <c r="A201">
        <v>81.2</v>
      </c>
      <c r="B201">
        <v>28500</v>
      </c>
      <c r="C201">
        <v>2.97</v>
      </c>
      <c r="D201" s="2">
        <f t="shared" si="23"/>
        <v>241.16400000000002</v>
      </c>
      <c r="E201" s="2">
        <f t="shared" si="24"/>
        <v>118.17684231477334</v>
      </c>
    </row>
    <row r="202" spans="1:5" ht="12.75">
      <c r="A202">
        <v>125.8</v>
      </c>
      <c r="B202">
        <v>42300</v>
      </c>
      <c r="C202">
        <v>3.05</v>
      </c>
      <c r="D202" s="2">
        <f t="shared" si="23"/>
        <v>383.68999999999994</v>
      </c>
      <c r="E202" s="2">
        <f t="shared" si="24"/>
        <v>110.24525007167246</v>
      </c>
    </row>
    <row r="203" spans="1:5" ht="12.75">
      <c r="A203">
        <v>153</v>
      </c>
      <c r="B203">
        <v>50300</v>
      </c>
      <c r="C203">
        <v>3.09</v>
      </c>
      <c r="D203" s="2">
        <f t="shared" si="23"/>
        <v>472.77</v>
      </c>
      <c r="E203" s="2">
        <f t="shared" si="24"/>
        <v>106.39422975231085</v>
      </c>
    </row>
    <row r="204" spans="1:5" ht="12.75">
      <c r="A204">
        <v>181.4</v>
      </c>
      <c r="B204">
        <v>58500</v>
      </c>
      <c r="C204">
        <v>3.13</v>
      </c>
      <c r="D204" s="2">
        <f t="shared" si="23"/>
        <v>567.782</v>
      </c>
      <c r="E204" s="2">
        <f t="shared" si="24"/>
        <v>103.03250191094469</v>
      </c>
    </row>
    <row r="205" spans="1:5" ht="12.75">
      <c r="A205">
        <v>197.3</v>
      </c>
      <c r="B205">
        <v>62900</v>
      </c>
      <c r="C205">
        <v>3.14</v>
      </c>
      <c r="D205" s="2">
        <f t="shared" si="23"/>
        <v>619.522</v>
      </c>
      <c r="E205" s="2">
        <f t="shared" si="24"/>
        <v>101.52988917262017</v>
      </c>
    </row>
    <row r="206" spans="1:5" ht="12.75">
      <c r="A206">
        <v>200</v>
      </c>
      <c r="B206">
        <v>63000</v>
      </c>
      <c r="C206">
        <v>3.13</v>
      </c>
      <c r="D206" s="2">
        <f t="shared" si="23"/>
        <v>626</v>
      </c>
      <c r="E206" s="2">
        <f t="shared" si="24"/>
        <v>100.63897763578275</v>
      </c>
    </row>
    <row r="207" spans="1:5" ht="12.75">
      <c r="A207">
        <v>250</v>
      </c>
      <c r="B207">
        <v>76400</v>
      </c>
      <c r="C207">
        <v>3.18</v>
      </c>
      <c r="D207" s="2">
        <f t="shared" si="23"/>
        <v>795</v>
      </c>
      <c r="E207" s="2">
        <f t="shared" si="24"/>
        <v>96.1006289308176</v>
      </c>
    </row>
    <row r="208" spans="1:5" ht="12.75">
      <c r="A208">
        <v>300</v>
      </c>
      <c r="B208">
        <v>89300</v>
      </c>
      <c r="C208">
        <v>3.21</v>
      </c>
      <c r="D208" s="2">
        <f t="shared" si="23"/>
        <v>963</v>
      </c>
      <c r="E208" s="2">
        <f t="shared" si="24"/>
        <v>92.73104880581516</v>
      </c>
    </row>
    <row r="209" spans="1:5" ht="12.75">
      <c r="A209">
        <v>340</v>
      </c>
      <c r="B209">
        <v>97900</v>
      </c>
      <c r="C209">
        <v>3.23</v>
      </c>
      <c r="D209" s="2">
        <f t="shared" si="23"/>
        <v>1098.2</v>
      </c>
      <c r="E209" s="2">
        <f t="shared" si="24"/>
        <v>89.14587506829356</v>
      </c>
    </row>
    <row r="210" spans="1:5" ht="12.75">
      <c r="A210">
        <v>400</v>
      </c>
      <c r="B210">
        <v>111600</v>
      </c>
      <c r="C210">
        <v>3.26</v>
      </c>
      <c r="D210" s="2">
        <f t="shared" si="23"/>
        <v>1304</v>
      </c>
      <c r="E210" s="2">
        <f t="shared" si="24"/>
        <v>85.58282208588957</v>
      </c>
    </row>
    <row r="212" ht="12.75">
      <c r="A212" t="s">
        <v>94</v>
      </c>
    </row>
    <row r="213" spans="1:3" ht="12.75">
      <c r="A213" t="s">
        <v>82</v>
      </c>
      <c r="C213">
        <v>16</v>
      </c>
    </row>
    <row r="214" ht="12.75">
      <c r="A214" t="s">
        <v>95</v>
      </c>
    </row>
    <row r="215" spans="1:9" ht="12.75">
      <c r="A215" t="s">
        <v>77</v>
      </c>
      <c r="B215" t="s">
        <v>78</v>
      </c>
      <c r="C215" t="s">
        <v>79</v>
      </c>
      <c r="D215" t="s">
        <v>85</v>
      </c>
      <c r="E215" t="s">
        <v>81</v>
      </c>
      <c r="F215" t="s">
        <v>80</v>
      </c>
      <c r="I215" t="s">
        <v>107</v>
      </c>
    </row>
    <row r="216" spans="1:9" ht="12.75">
      <c r="A216">
        <v>25700</v>
      </c>
      <c r="B216">
        <v>4.17</v>
      </c>
      <c r="C216">
        <v>0.65</v>
      </c>
      <c r="D216" s="5">
        <f>C216/res16ohms</f>
        <v>0.040625</v>
      </c>
      <c r="E216" s="6">
        <v>37379.81597222222</v>
      </c>
      <c r="F216" s="7">
        <v>0</v>
      </c>
      <c r="I216" s="2">
        <f>A216/(B216*D216*1000)</f>
        <v>151.70632724589558</v>
      </c>
    </row>
    <row r="217" spans="1:9" ht="12.75">
      <c r="A217">
        <v>26000</v>
      </c>
      <c r="B217">
        <v>4.14</v>
      </c>
      <c r="C217">
        <v>0.64</v>
      </c>
      <c r="D217" s="5">
        <f aca="true" t="shared" si="25" ref="D217:D234">C217/res16ohms</f>
        <v>0.04</v>
      </c>
      <c r="E217" s="6">
        <v>37379.85763888889</v>
      </c>
      <c r="F217" s="7">
        <f>E217-Lithemstart</f>
        <v>0.041666666671517305</v>
      </c>
      <c r="I217" s="2">
        <f aca="true" t="shared" si="26" ref="I217:I276">A217/(B217*D217*1000)</f>
        <v>157.00483091787441</v>
      </c>
    </row>
    <row r="218" spans="1:9" ht="12.75">
      <c r="A218">
        <v>24800</v>
      </c>
      <c r="B218">
        <v>4.09</v>
      </c>
      <c r="C218">
        <v>0.607</v>
      </c>
      <c r="D218" s="5">
        <f t="shared" si="25"/>
        <v>0.0379375</v>
      </c>
      <c r="E218" s="6">
        <v>37379.93680555555</v>
      </c>
      <c r="F218" s="7">
        <f aca="true" t="shared" si="27" ref="F218:F228">E218-Lithemstart</f>
        <v>0.12083333333430346</v>
      </c>
      <c r="I218" s="2">
        <f t="shared" si="26"/>
        <v>159.83050233019014</v>
      </c>
    </row>
    <row r="219" spans="1:9" ht="12.75">
      <c r="A219">
        <v>19900</v>
      </c>
      <c r="B219">
        <v>3.88</v>
      </c>
      <c r="C219">
        <v>0.463</v>
      </c>
      <c r="D219" s="5">
        <f t="shared" si="25"/>
        <v>0.0289375</v>
      </c>
      <c r="E219" s="6">
        <v>37380.478472222225</v>
      </c>
      <c r="F219" s="7">
        <f t="shared" si="27"/>
        <v>0.6625000000058208</v>
      </c>
      <c r="I219" s="2">
        <f t="shared" si="26"/>
        <v>177.23942909309523</v>
      </c>
    </row>
    <row r="220" spans="1:9" ht="12.75">
      <c r="A220">
        <v>18600</v>
      </c>
      <c r="B220">
        <v>3.84</v>
      </c>
      <c r="C220">
        <v>0.432</v>
      </c>
      <c r="D220" s="5">
        <f t="shared" si="25"/>
        <v>0.027</v>
      </c>
      <c r="E220" s="6">
        <v>37380.55902777778</v>
      </c>
      <c r="F220" s="7">
        <f t="shared" si="27"/>
        <v>0.7430555555620231</v>
      </c>
      <c r="I220" s="2">
        <f t="shared" si="26"/>
        <v>179.39814814814815</v>
      </c>
    </row>
    <row r="221" spans="1:9" ht="12.75">
      <c r="A221">
        <v>14900</v>
      </c>
      <c r="B221">
        <v>3.67</v>
      </c>
      <c r="C221">
        <v>0.331</v>
      </c>
      <c r="D221" s="5">
        <f t="shared" si="25"/>
        <v>0.0206875</v>
      </c>
      <c r="E221" s="6">
        <v>37380.81736111111</v>
      </c>
      <c r="F221" s="7">
        <f t="shared" si="27"/>
        <v>1.0013888888934162</v>
      </c>
      <c r="I221" s="2">
        <f t="shared" si="26"/>
        <v>196.25114219152593</v>
      </c>
    </row>
    <row r="222" spans="1:9" ht="12.75">
      <c r="A222">
        <v>14030</v>
      </c>
      <c r="B222">
        <v>3.63</v>
      </c>
      <c r="C222">
        <v>0.311</v>
      </c>
      <c r="D222" s="5">
        <f t="shared" si="25"/>
        <v>0.0194375</v>
      </c>
      <c r="E222" s="6">
        <v>37380.86944444444</v>
      </c>
      <c r="F222" s="7">
        <f t="shared" si="27"/>
        <v>1.0534722222218988</v>
      </c>
      <c r="I222" s="2">
        <f t="shared" si="26"/>
        <v>198.84315236551424</v>
      </c>
    </row>
    <row r="223" spans="1:9" ht="12.75">
      <c r="A223">
        <v>10880</v>
      </c>
      <c r="B223">
        <v>3.5</v>
      </c>
      <c r="C223">
        <v>0.232</v>
      </c>
      <c r="D223" s="5">
        <f t="shared" si="25"/>
        <v>0.0145</v>
      </c>
      <c r="E223" s="6">
        <v>37381.10763888889</v>
      </c>
      <c r="F223" s="7">
        <f t="shared" si="27"/>
        <v>1.2916666666715173</v>
      </c>
      <c r="I223" s="2">
        <f t="shared" si="26"/>
        <v>214.38423645320196</v>
      </c>
    </row>
    <row r="224" spans="1:9" ht="12.75">
      <c r="A224">
        <v>8010</v>
      </c>
      <c r="B224">
        <v>3.36</v>
      </c>
      <c r="C224">
        <v>0.165</v>
      </c>
      <c r="D224" s="5">
        <f t="shared" si="25"/>
        <v>0.0103125</v>
      </c>
      <c r="E224" s="6">
        <v>37381.399305555555</v>
      </c>
      <c r="F224" s="7">
        <f t="shared" si="27"/>
        <v>1.5833333333357587</v>
      </c>
      <c r="I224" s="2">
        <f t="shared" si="26"/>
        <v>231.1688311688312</v>
      </c>
    </row>
    <row r="225" spans="1:9" ht="12.75">
      <c r="A225">
        <v>7490</v>
      </c>
      <c r="B225">
        <v>3.34</v>
      </c>
      <c r="C225">
        <v>0.153</v>
      </c>
      <c r="D225" s="5">
        <f t="shared" si="25"/>
        <v>0.0095625</v>
      </c>
      <c r="E225" s="6">
        <v>37381.47222222222</v>
      </c>
      <c r="F225" s="7">
        <f t="shared" si="27"/>
        <v>1.65625</v>
      </c>
      <c r="I225" s="2">
        <f t="shared" si="26"/>
        <v>234.51136941802673</v>
      </c>
    </row>
    <row r="226" spans="1:9" ht="12.75">
      <c r="A226">
        <v>7120</v>
      </c>
      <c r="B226">
        <v>3.31</v>
      </c>
      <c r="C226">
        <v>0.144</v>
      </c>
      <c r="D226" s="5">
        <f t="shared" si="25"/>
        <v>0.009</v>
      </c>
      <c r="E226" s="6">
        <v>37381.529861111114</v>
      </c>
      <c r="F226" s="7">
        <f t="shared" si="27"/>
        <v>1.7138888888948713</v>
      </c>
      <c r="I226" s="2">
        <f t="shared" si="26"/>
        <v>239.00637797918768</v>
      </c>
    </row>
    <row r="227" spans="1:9" ht="12.75">
      <c r="A227">
        <v>5900</v>
      </c>
      <c r="B227">
        <v>3.25</v>
      </c>
      <c r="C227">
        <v>0.118</v>
      </c>
      <c r="D227" s="5">
        <f t="shared" si="25"/>
        <v>0.007375</v>
      </c>
      <c r="E227" s="6">
        <v>37381.74513888889</v>
      </c>
      <c r="F227" s="7">
        <f t="shared" si="27"/>
        <v>1.929166666668607</v>
      </c>
      <c r="I227" s="2">
        <f t="shared" si="26"/>
        <v>246.1538461538462</v>
      </c>
    </row>
    <row r="228" spans="1:9" ht="12.75">
      <c r="A228">
        <v>5480</v>
      </c>
      <c r="B228">
        <v>3.22</v>
      </c>
      <c r="C228">
        <v>0.106</v>
      </c>
      <c r="D228" s="5">
        <f t="shared" si="25"/>
        <v>0.006625</v>
      </c>
      <c r="E228" s="6">
        <v>37381.86666666667</v>
      </c>
      <c r="F228" s="7">
        <f t="shared" si="27"/>
        <v>2.0506944444496185</v>
      </c>
      <c r="G228" t="s">
        <v>93</v>
      </c>
      <c r="H228">
        <f>E229-E228</f>
        <v>0.5250000000014552</v>
      </c>
      <c r="I228" s="2">
        <f t="shared" si="26"/>
        <v>256.88503457166297</v>
      </c>
    </row>
    <row r="229" spans="1:9" ht="12.75">
      <c r="A229">
        <v>5490</v>
      </c>
      <c r="B229">
        <v>3.22</v>
      </c>
      <c r="C229">
        <v>0.106</v>
      </c>
      <c r="D229" s="5">
        <f t="shared" si="25"/>
        <v>0.006625</v>
      </c>
      <c r="E229" s="6">
        <v>37382.39166666667</v>
      </c>
      <c r="F229" s="7">
        <f aca="true" t="shared" si="28" ref="F229:F234">E229-Lithemstart-off_or_rest_for</f>
        <v>2.0506944444496185</v>
      </c>
      <c r="I229" s="2">
        <f t="shared" si="26"/>
        <v>257.3538028829251</v>
      </c>
    </row>
    <row r="230" spans="1:9" ht="12.75">
      <c r="A230">
        <v>4440</v>
      </c>
      <c r="B230">
        <v>3.17</v>
      </c>
      <c r="C230">
        <v>0.086</v>
      </c>
      <c r="D230" s="5">
        <f t="shared" si="25"/>
        <v>0.005375</v>
      </c>
      <c r="E230" s="6">
        <v>37382.57986111111</v>
      </c>
      <c r="F230" s="7">
        <f t="shared" si="28"/>
        <v>2.2388888888890506</v>
      </c>
      <c r="I230" s="2">
        <f t="shared" si="26"/>
        <v>260.5824957816742</v>
      </c>
    </row>
    <row r="231" spans="1:9" ht="12.75">
      <c r="A231">
        <v>3880</v>
      </c>
      <c r="B231">
        <v>3.13</v>
      </c>
      <c r="C231">
        <v>0.074</v>
      </c>
      <c r="D231" s="5">
        <f t="shared" si="25"/>
        <v>0.004625</v>
      </c>
      <c r="E231" s="6">
        <v>37382.777083333334</v>
      </c>
      <c r="F231" s="7">
        <f t="shared" si="28"/>
        <v>2.43611111111386</v>
      </c>
      <c r="I231" s="2">
        <f t="shared" si="26"/>
        <v>268.0252137121147</v>
      </c>
    </row>
    <row r="232" spans="1:9" ht="12.75">
      <c r="A232">
        <v>3570</v>
      </c>
      <c r="B232">
        <v>3.11</v>
      </c>
      <c r="C232">
        <v>0.068</v>
      </c>
      <c r="D232" s="5">
        <f t="shared" si="25"/>
        <v>0.00425</v>
      </c>
      <c r="E232" s="6">
        <v>37382.9125</v>
      </c>
      <c r="F232" s="7">
        <f t="shared" si="28"/>
        <v>2.571527777778101</v>
      </c>
      <c r="I232" s="2">
        <f t="shared" si="26"/>
        <v>270.09646302250803</v>
      </c>
    </row>
    <row r="233" spans="1:9" ht="12.75">
      <c r="A233">
        <v>2200</v>
      </c>
      <c r="B233">
        <v>3.02</v>
      </c>
      <c r="C233">
        <v>0.041</v>
      </c>
      <c r="D233" s="5">
        <f t="shared" si="25"/>
        <v>0.0025625</v>
      </c>
      <c r="E233" s="6">
        <v>37383.77916666667</v>
      </c>
      <c r="F233" s="7">
        <f t="shared" si="28"/>
        <v>3.438194444446708</v>
      </c>
      <c r="I233" s="2">
        <f t="shared" si="26"/>
        <v>284.28363753836214</v>
      </c>
    </row>
    <row r="234" spans="1:9" ht="12.75">
      <c r="A234">
        <v>1516</v>
      </c>
      <c r="B234">
        <v>2.95</v>
      </c>
      <c r="C234">
        <v>0.029</v>
      </c>
      <c r="D234" s="5">
        <f t="shared" si="25"/>
        <v>0.0018125</v>
      </c>
      <c r="E234" s="6">
        <v>37384.82916666667</v>
      </c>
      <c r="F234" s="7">
        <f t="shared" si="28"/>
        <v>4.4881944444496185</v>
      </c>
      <c r="I234" s="2">
        <f t="shared" si="26"/>
        <v>283.53009935710105</v>
      </c>
    </row>
    <row r="235" spans="4:9" ht="12.75">
      <c r="D235" s="5"/>
      <c r="E235" s="6"/>
      <c r="F235" s="7"/>
      <c r="I235" s="2"/>
    </row>
    <row r="236" spans="1:9" ht="12.75">
      <c r="A236" t="s">
        <v>90</v>
      </c>
      <c r="D236" s="5"/>
      <c r="E236" s="6"/>
      <c r="F236" s="7"/>
      <c r="I236" s="2"/>
    </row>
    <row r="237" spans="1:9" ht="12.75">
      <c r="A237" t="s">
        <v>86</v>
      </c>
      <c r="B237">
        <v>47</v>
      </c>
      <c r="D237" s="5"/>
      <c r="F237" s="7"/>
      <c r="I237" s="2"/>
    </row>
    <row r="238" spans="1:9" ht="12.75">
      <c r="A238" t="s">
        <v>96</v>
      </c>
      <c r="D238" s="5"/>
      <c r="F238" s="7"/>
      <c r="I238" s="2"/>
    </row>
    <row r="239" spans="1:9" ht="12.75">
      <c r="A239" t="s">
        <v>77</v>
      </c>
      <c r="B239" t="s">
        <v>78</v>
      </c>
      <c r="C239" t="s">
        <v>79</v>
      </c>
      <c r="D239" s="5" t="s">
        <v>85</v>
      </c>
      <c r="E239" t="s">
        <v>81</v>
      </c>
      <c r="F239" s="7" t="s">
        <v>80</v>
      </c>
      <c r="I239" s="2" t="s">
        <v>107</v>
      </c>
    </row>
    <row r="240" spans="1:9" ht="12.75">
      <c r="A240">
        <v>0</v>
      </c>
      <c r="B240">
        <v>5.62</v>
      </c>
      <c r="C240">
        <v>0</v>
      </c>
      <c r="D240" s="5">
        <f>C240/res47ohm</f>
        <v>0</v>
      </c>
      <c r="F240" s="7"/>
      <c r="I240" s="2"/>
    </row>
    <row r="241" spans="1:9" ht="12.75">
      <c r="A241">
        <v>30400</v>
      </c>
      <c r="B241">
        <v>5.59</v>
      </c>
      <c r="C241">
        <v>2.06</v>
      </c>
      <c r="D241" s="5">
        <f aca="true" t="shared" si="29" ref="D241:D253">C241/res47ohm</f>
        <v>0.04382978723404255</v>
      </c>
      <c r="E241" s="6">
        <v>37371.88958333333</v>
      </c>
      <c r="F241" s="7">
        <v>0</v>
      </c>
      <c r="I241" s="2">
        <f t="shared" si="26"/>
        <v>124.07732254198726</v>
      </c>
    </row>
    <row r="242" spans="1:9" ht="12.75">
      <c r="A242">
        <v>29800</v>
      </c>
      <c r="B242">
        <v>5.54</v>
      </c>
      <c r="C242">
        <v>2.02</v>
      </c>
      <c r="D242" s="5">
        <f t="shared" si="29"/>
        <v>0.04297872340425532</v>
      </c>
      <c r="E242" s="6">
        <v>37371.896527777775</v>
      </c>
      <c r="F242" s="7">
        <f>E242-nicad4start</f>
        <v>0.006944444445252884</v>
      </c>
      <c r="I242" s="2">
        <f t="shared" si="26"/>
        <v>125.15637845372984</v>
      </c>
    </row>
    <row r="243" spans="1:9" ht="12.75">
      <c r="A243">
        <v>28700</v>
      </c>
      <c r="B243">
        <v>5.43</v>
      </c>
      <c r="C243">
        <v>1.93</v>
      </c>
      <c r="D243" s="5">
        <f t="shared" si="29"/>
        <v>0.04106382978723404</v>
      </c>
      <c r="E243" s="6">
        <v>37371.91875</v>
      </c>
      <c r="F243" s="7">
        <f aca="true" t="shared" si="30" ref="F243:F253">E243-nicad4start</f>
        <v>0.02916666666715173</v>
      </c>
      <c r="I243" s="2">
        <f t="shared" si="26"/>
        <v>128.71306023912445</v>
      </c>
    </row>
    <row r="244" spans="1:9" ht="12.75">
      <c r="A244">
        <v>26400</v>
      </c>
      <c r="B244">
        <v>5.24</v>
      </c>
      <c r="C244">
        <v>1.75</v>
      </c>
      <c r="D244" s="5">
        <f t="shared" si="29"/>
        <v>0.03723404255319149</v>
      </c>
      <c r="E244" s="6">
        <v>37372.50763888889</v>
      </c>
      <c r="F244" s="7">
        <f t="shared" si="30"/>
        <v>0.6180555555620231</v>
      </c>
      <c r="I244" s="2">
        <f t="shared" si="26"/>
        <v>135.31079607415487</v>
      </c>
    </row>
    <row r="245" spans="1:9" ht="12.75">
      <c r="A245">
        <v>25100</v>
      </c>
      <c r="B245">
        <v>5.12</v>
      </c>
      <c r="C245">
        <v>1.65</v>
      </c>
      <c r="D245" s="5">
        <f t="shared" si="29"/>
        <v>0.0351063829787234</v>
      </c>
      <c r="E245" s="6">
        <v>37372.760416666664</v>
      </c>
      <c r="F245" s="7">
        <f t="shared" si="30"/>
        <v>0.8708333333343035</v>
      </c>
      <c r="I245" s="2">
        <f t="shared" si="26"/>
        <v>139.64251893939394</v>
      </c>
    </row>
    <row r="246" spans="1:9" ht="12.75">
      <c r="A246">
        <v>24300</v>
      </c>
      <c r="B246">
        <v>5.04</v>
      </c>
      <c r="C246">
        <v>1.58</v>
      </c>
      <c r="D246" s="5">
        <f t="shared" si="29"/>
        <v>0.03361702127659574</v>
      </c>
      <c r="E246" s="6">
        <v>37372.805555555555</v>
      </c>
      <c r="F246" s="7">
        <f t="shared" si="30"/>
        <v>0.9159722222248092</v>
      </c>
      <c r="I246" s="2">
        <f t="shared" si="26"/>
        <v>143.4222423146474</v>
      </c>
    </row>
    <row r="247" spans="1:9" ht="12.75">
      <c r="A247">
        <v>22300</v>
      </c>
      <c r="B247">
        <v>4.85</v>
      </c>
      <c r="C247">
        <v>1.42</v>
      </c>
      <c r="D247" s="5">
        <f t="shared" si="29"/>
        <v>0.03021276595744681</v>
      </c>
      <c r="E247" s="6">
        <v>37373.34583333333</v>
      </c>
      <c r="F247" s="7">
        <f t="shared" si="30"/>
        <v>1.4562500000029104</v>
      </c>
      <c r="I247" s="2">
        <f t="shared" si="26"/>
        <v>152.18527660810224</v>
      </c>
    </row>
    <row r="248" spans="1:9" ht="12.75">
      <c r="A248">
        <v>7900</v>
      </c>
      <c r="B248">
        <v>3.61</v>
      </c>
      <c r="C248">
        <v>0.43</v>
      </c>
      <c r="D248" s="5">
        <f t="shared" si="29"/>
        <v>0.009148936170212766</v>
      </c>
      <c r="E248" s="6">
        <v>37373.569444444445</v>
      </c>
      <c r="F248" s="7">
        <f t="shared" si="30"/>
        <v>1.679861111115315</v>
      </c>
      <c r="I248" s="2">
        <f t="shared" si="26"/>
        <v>239.19345487341366</v>
      </c>
    </row>
    <row r="249" spans="1:9" ht="12.75">
      <c r="A249">
        <v>2400</v>
      </c>
      <c r="B249">
        <v>3.1</v>
      </c>
      <c r="C249">
        <v>0.12</v>
      </c>
      <c r="D249" s="5">
        <f t="shared" si="29"/>
        <v>0.002553191489361702</v>
      </c>
      <c r="E249" s="6">
        <v>37373.79583333333</v>
      </c>
      <c r="F249" s="7">
        <f t="shared" si="30"/>
        <v>1.90625</v>
      </c>
      <c r="I249" s="2">
        <f t="shared" si="26"/>
        <v>303.22580645161287</v>
      </c>
    </row>
    <row r="250" spans="1:9" ht="12.75">
      <c r="A250">
        <v>1790</v>
      </c>
      <c r="B250">
        <v>3.03</v>
      </c>
      <c r="C250">
        <v>0.09</v>
      </c>
      <c r="D250" s="5">
        <f t="shared" si="29"/>
        <v>0.0019148936170212765</v>
      </c>
      <c r="E250" s="6">
        <v>37373.879166666666</v>
      </c>
      <c r="F250" s="7">
        <f t="shared" si="30"/>
        <v>1.9895833333357587</v>
      </c>
      <c r="I250" s="2">
        <f t="shared" si="26"/>
        <v>308.50751741840855</v>
      </c>
    </row>
    <row r="251" spans="1:9" ht="12.75">
      <c r="A251">
        <v>1470</v>
      </c>
      <c r="B251">
        <v>2.99</v>
      </c>
      <c r="C251">
        <v>0.08</v>
      </c>
      <c r="D251" s="5">
        <f t="shared" si="29"/>
        <v>0.001702127659574468</v>
      </c>
      <c r="E251" s="6">
        <v>37373.958333333336</v>
      </c>
      <c r="F251" s="7">
        <f t="shared" si="30"/>
        <v>2.0687500000058208</v>
      </c>
      <c r="I251" s="2">
        <f t="shared" si="26"/>
        <v>288.83779264214047</v>
      </c>
    </row>
    <row r="252" spans="1:9" ht="12.75">
      <c r="A252">
        <v>750</v>
      </c>
      <c r="B252">
        <v>2.89</v>
      </c>
      <c r="C252">
        <v>0.04</v>
      </c>
      <c r="D252" s="5">
        <f t="shared" si="29"/>
        <v>0.000851063829787234</v>
      </c>
      <c r="E252" s="6">
        <v>37374.94027777778</v>
      </c>
      <c r="F252" s="7">
        <f t="shared" si="30"/>
        <v>3.0506944444496185</v>
      </c>
      <c r="I252" s="2">
        <f t="shared" si="26"/>
        <v>304.93079584775086</v>
      </c>
    </row>
    <row r="253" spans="1:9" ht="12.75">
      <c r="A253">
        <v>746</v>
      </c>
      <c r="B253">
        <v>2.89</v>
      </c>
      <c r="C253">
        <v>0.04</v>
      </c>
      <c r="D253" s="5">
        <f t="shared" si="29"/>
        <v>0.000851063829787234</v>
      </c>
      <c r="E253" s="6">
        <v>37374.961805555555</v>
      </c>
      <c r="F253" s="7">
        <f t="shared" si="30"/>
        <v>3.0722222222248092</v>
      </c>
      <c r="I253" s="2">
        <f t="shared" si="26"/>
        <v>303.30449826989616</v>
      </c>
    </row>
    <row r="254" spans="4:9" ht="12.75">
      <c r="D254" s="5"/>
      <c r="E254" s="6"/>
      <c r="F254" s="7"/>
      <c r="I254" s="2"/>
    </row>
    <row r="255" spans="1:9" ht="12.75">
      <c r="A255" t="s">
        <v>91</v>
      </c>
      <c r="D255" s="5"/>
      <c r="E255" s="6"/>
      <c r="F255" s="7"/>
      <c r="I255" s="2"/>
    </row>
    <row r="256" spans="1:9" ht="12.75">
      <c r="A256" t="s">
        <v>87</v>
      </c>
      <c r="B256">
        <v>16.3</v>
      </c>
      <c r="D256" s="5"/>
      <c r="E256" s="6"/>
      <c r="F256" s="7"/>
      <c r="I256" s="2"/>
    </row>
    <row r="257" spans="1:9" ht="12.75">
      <c r="A257" t="s">
        <v>84</v>
      </c>
      <c r="D257" s="5"/>
      <c r="E257" s="6"/>
      <c r="F257" s="7"/>
      <c r="I257" s="2"/>
    </row>
    <row r="258" spans="1:9" ht="12.75">
      <c r="A258" t="s">
        <v>77</v>
      </c>
      <c r="B258" t="s">
        <v>78</v>
      </c>
      <c r="C258" t="s">
        <v>79</v>
      </c>
      <c r="D258" s="5" t="s">
        <v>85</v>
      </c>
      <c r="E258" t="s">
        <v>81</v>
      </c>
      <c r="F258" s="7" t="s">
        <v>80</v>
      </c>
      <c r="I258" s="2" t="s">
        <v>107</v>
      </c>
    </row>
    <row r="259" spans="1:9" ht="12.75">
      <c r="A259">
        <v>26400</v>
      </c>
      <c r="B259">
        <v>4.19</v>
      </c>
      <c r="C259">
        <v>0.67</v>
      </c>
      <c r="D259" s="5">
        <f>C259/res16.3ohm</f>
        <v>0.041104294478527606</v>
      </c>
      <c r="E259" s="6">
        <v>37374.82708333333</v>
      </c>
      <c r="F259" s="7">
        <v>0</v>
      </c>
      <c r="I259" s="2">
        <f t="shared" si="26"/>
        <v>153.28607558864388</v>
      </c>
    </row>
    <row r="260" spans="1:9" ht="12.75">
      <c r="A260">
        <v>25700</v>
      </c>
      <c r="B260">
        <v>4.15</v>
      </c>
      <c r="C260">
        <v>0.65</v>
      </c>
      <c r="D260" s="5">
        <f aca="true" t="shared" si="31" ref="D260:D276">C260/res16.3ohm</f>
        <v>0.03987730061349693</v>
      </c>
      <c r="E260" s="6">
        <v>37374.83611111111</v>
      </c>
      <c r="F260" s="7">
        <f>E260-nicad3start</f>
        <v>0.009027777778101154</v>
      </c>
      <c r="I260" s="2">
        <f t="shared" si="26"/>
        <v>155.2956441149212</v>
      </c>
    </row>
    <row r="261" spans="1:9" ht="12.75">
      <c r="A261">
        <v>24500</v>
      </c>
      <c r="B261">
        <v>4.08</v>
      </c>
      <c r="C261">
        <v>0.6</v>
      </c>
      <c r="D261" s="5">
        <f t="shared" si="31"/>
        <v>0.03680981595092024</v>
      </c>
      <c r="E261" s="6">
        <v>37374.85833333333</v>
      </c>
      <c r="F261" s="7">
        <f aca="true" t="shared" si="32" ref="F261:F270">E261-nicad3start</f>
        <v>0.03125</v>
      </c>
      <c r="I261" s="2">
        <f t="shared" si="26"/>
        <v>163.13316993464056</v>
      </c>
    </row>
    <row r="262" spans="1:9" ht="12.75">
      <c r="A262">
        <v>23600</v>
      </c>
      <c r="B262">
        <v>4.05</v>
      </c>
      <c r="C262">
        <v>0.58</v>
      </c>
      <c r="D262" s="5">
        <f t="shared" si="31"/>
        <v>0.035582822085889566</v>
      </c>
      <c r="E262" s="6">
        <v>37374.873611111114</v>
      </c>
      <c r="F262" s="7">
        <f t="shared" si="32"/>
        <v>0.04652777778392192</v>
      </c>
      <c r="I262" s="2">
        <f t="shared" si="26"/>
        <v>163.7633035334185</v>
      </c>
    </row>
    <row r="263" spans="1:9" ht="12.75">
      <c r="A263">
        <v>20500</v>
      </c>
      <c r="B263">
        <v>3.91</v>
      </c>
      <c r="C263">
        <v>0.49</v>
      </c>
      <c r="D263" s="5">
        <f t="shared" si="31"/>
        <v>0.03006134969325153</v>
      </c>
      <c r="E263" s="6">
        <v>37375.001388888886</v>
      </c>
      <c r="F263" s="7">
        <f t="shared" si="32"/>
        <v>0.1743055555562023</v>
      </c>
      <c r="I263" s="2">
        <f t="shared" si="26"/>
        <v>174.40889399237955</v>
      </c>
    </row>
    <row r="264" spans="1:9" ht="12.75">
      <c r="A264">
        <v>18800</v>
      </c>
      <c r="B264">
        <v>3.84</v>
      </c>
      <c r="C264">
        <v>0.44</v>
      </c>
      <c r="D264" s="5">
        <f t="shared" si="31"/>
        <v>0.026993865030674847</v>
      </c>
      <c r="E264" s="6">
        <v>37375.336805555555</v>
      </c>
      <c r="F264" s="7">
        <f t="shared" si="32"/>
        <v>0.5097222222248092</v>
      </c>
      <c r="I264" s="2">
        <f t="shared" si="26"/>
        <v>181.36837121212122</v>
      </c>
    </row>
    <row r="265" spans="1:9" ht="12.75">
      <c r="A265">
        <v>18500</v>
      </c>
      <c r="B265">
        <v>3.83</v>
      </c>
      <c r="C265">
        <v>0.43</v>
      </c>
      <c r="D265" s="5">
        <f t="shared" si="31"/>
        <v>0.026380368098159506</v>
      </c>
      <c r="E265" s="6">
        <v>37375.55902777778</v>
      </c>
      <c r="F265" s="7">
        <f t="shared" si="32"/>
        <v>0.7319444444510737</v>
      </c>
      <c r="I265" s="2">
        <f t="shared" si="26"/>
        <v>183.10158479567676</v>
      </c>
    </row>
    <row r="266" spans="1:9" ht="12.75">
      <c r="A266">
        <v>18200</v>
      </c>
      <c r="B266">
        <v>3.81</v>
      </c>
      <c r="C266">
        <v>0.42</v>
      </c>
      <c r="D266" s="5">
        <f t="shared" si="31"/>
        <v>0.02576687116564417</v>
      </c>
      <c r="E266" s="6">
        <v>37375.799305555556</v>
      </c>
      <c r="F266" s="7">
        <f t="shared" si="32"/>
        <v>0.9722222222262644</v>
      </c>
      <c r="I266" s="2">
        <f t="shared" si="26"/>
        <v>185.38932633420825</v>
      </c>
    </row>
    <row r="267" spans="1:9" ht="12.75">
      <c r="A267">
        <v>16900</v>
      </c>
      <c r="B267">
        <v>3.75</v>
      </c>
      <c r="C267">
        <v>0.37</v>
      </c>
      <c r="D267" s="5">
        <f t="shared" si="31"/>
        <v>0.022699386503067482</v>
      </c>
      <c r="E267" s="6">
        <v>37376.27916666667</v>
      </c>
      <c r="F267" s="7">
        <f t="shared" si="32"/>
        <v>1.4520833333372138</v>
      </c>
      <c r="I267" s="2">
        <f t="shared" si="26"/>
        <v>198.53693693693697</v>
      </c>
    </row>
    <row r="268" spans="1:9" ht="12.75">
      <c r="A268">
        <v>14400</v>
      </c>
      <c r="B268">
        <v>3.64</v>
      </c>
      <c r="C268">
        <v>0.31</v>
      </c>
      <c r="D268" s="5">
        <f t="shared" si="31"/>
        <v>0.019018404907975458</v>
      </c>
      <c r="E268" s="6">
        <v>37376.78402777778</v>
      </c>
      <c r="F268" s="7">
        <f t="shared" si="32"/>
        <v>1.9569444444496185</v>
      </c>
      <c r="I268" s="2">
        <f t="shared" si="26"/>
        <v>208.01134349521445</v>
      </c>
    </row>
    <row r="269" spans="1:9" ht="12.75">
      <c r="A269">
        <v>13100</v>
      </c>
      <c r="B269">
        <v>3.58</v>
      </c>
      <c r="C269">
        <v>0.28</v>
      </c>
      <c r="D269" s="5">
        <f t="shared" si="31"/>
        <v>0.01717791411042945</v>
      </c>
      <c r="E269" s="6">
        <v>37376.88958333333</v>
      </c>
      <c r="F269" s="7">
        <f t="shared" si="32"/>
        <v>2.0625</v>
      </c>
      <c r="I269" s="2">
        <f t="shared" si="26"/>
        <v>213.01875498802872</v>
      </c>
    </row>
    <row r="270" spans="1:9" ht="12.75">
      <c r="A270">
        <v>5460</v>
      </c>
      <c r="B270">
        <v>3.22</v>
      </c>
      <c r="C270">
        <v>0.11</v>
      </c>
      <c r="D270" s="5">
        <f t="shared" si="31"/>
        <v>0.006748466257668712</v>
      </c>
      <c r="E270" s="6">
        <v>37376.92916666667</v>
      </c>
      <c r="F270" s="7">
        <f t="shared" si="32"/>
        <v>2.102083333338669</v>
      </c>
      <c r="G270" t="s">
        <v>92</v>
      </c>
      <c r="H270" s="7">
        <f>E271-E270</f>
        <v>0.859027777776646</v>
      </c>
      <c r="I270" s="2">
        <f t="shared" si="26"/>
        <v>251.26482213438734</v>
      </c>
    </row>
    <row r="271" spans="1:9" ht="12.75">
      <c r="A271">
        <v>13130</v>
      </c>
      <c r="B271">
        <v>3.6</v>
      </c>
      <c r="C271">
        <v>0.29</v>
      </c>
      <c r="D271" s="5">
        <f t="shared" si="31"/>
        <v>0.017791411042944783</v>
      </c>
      <c r="E271" s="6">
        <v>37377.788194444445</v>
      </c>
      <c r="F271" s="7">
        <f aca="true" t="shared" si="33" ref="F271:F276">E271-nicad3start-off_for_a_rest</f>
        <v>2.102083333338669</v>
      </c>
      <c r="I271" s="2">
        <f t="shared" si="26"/>
        <v>204.99904214559388</v>
      </c>
    </row>
    <row r="272" spans="1:9" ht="12.75">
      <c r="A272">
        <v>7790</v>
      </c>
      <c r="B272">
        <v>3.34</v>
      </c>
      <c r="C272">
        <v>0.16</v>
      </c>
      <c r="D272" s="5">
        <f t="shared" si="31"/>
        <v>0.0098159509202454</v>
      </c>
      <c r="E272" s="6">
        <v>37377.79652777778</v>
      </c>
      <c r="F272" s="7">
        <f t="shared" si="33"/>
        <v>2.110416666670062</v>
      </c>
      <c r="I272" s="2">
        <f t="shared" si="26"/>
        <v>237.6066616766467</v>
      </c>
    </row>
    <row r="273" spans="1:9" ht="12.75">
      <c r="A273">
        <v>6380</v>
      </c>
      <c r="B273">
        <v>3.27</v>
      </c>
      <c r="C273">
        <v>0.13</v>
      </c>
      <c r="D273" s="5">
        <f t="shared" si="31"/>
        <v>0.007975460122699386</v>
      </c>
      <c r="E273" s="6">
        <v>37377.80416666667</v>
      </c>
      <c r="F273" s="7">
        <f t="shared" si="33"/>
        <v>2.118055555562023</v>
      </c>
      <c r="I273" s="2">
        <f t="shared" si="26"/>
        <v>244.63420371677256</v>
      </c>
    </row>
    <row r="274" spans="1:9" ht="12.75">
      <c r="A274">
        <v>3630</v>
      </c>
      <c r="B274">
        <v>3.12</v>
      </c>
      <c r="C274">
        <v>0.07</v>
      </c>
      <c r="D274" s="5">
        <f t="shared" si="31"/>
        <v>0.004294478527607362</v>
      </c>
      <c r="E274" s="6">
        <v>37377.847916666666</v>
      </c>
      <c r="F274" s="7">
        <f t="shared" si="33"/>
        <v>2.1618055555591127</v>
      </c>
      <c r="I274" s="2">
        <f t="shared" si="26"/>
        <v>270.92032967032964</v>
      </c>
    </row>
    <row r="275" spans="1:9" ht="12.75">
      <c r="A275">
        <v>2040</v>
      </c>
      <c r="B275">
        <v>3.01</v>
      </c>
      <c r="C275">
        <v>0.04</v>
      </c>
      <c r="D275" s="5">
        <f t="shared" si="31"/>
        <v>0.00245398773006135</v>
      </c>
      <c r="E275" s="6">
        <v>37377.959027777775</v>
      </c>
      <c r="F275" s="7">
        <f t="shared" si="33"/>
        <v>2.272916666668607</v>
      </c>
      <c r="I275" s="2">
        <f t="shared" si="26"/>
        <v>276.1794019933555</v>
      </c>
    </row>
    <row r="276" spans="1:9" ht="12.75">
      <c r="A276">
        <v>1040</v>
      </c>
      <c r="B276">
        <v>2.91</v>
      </c>
      <c r="C276">
        <v>0.02</v>
      </c>
      <c r="D276" s="5">
        <f t="shared" si="31"/>
        <v>0.001226993865030675</v>
      </c>
      <c r="E276" s="6">
        <v>37378.28402777778</v>
      </c>
      <c r="F276" s="7">
        <f t="shared" si="33"/>
        <v>2.5979166666729725</v>
      </c>
      <c r="I276" s="2">
        <f t="shared" si="26"/>
        <v>291.2714776632302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3">
      <selection activeCell="H9" sqref="H9"/>
    </sheetView>
  </sheetViews>
  <sheetFormatPr defaultColWidth="9.140625" defaultRowHeight="12.75"/>
  <cols>
    <col min="2" max="2" width="9.140625" style="2" customWidth="1"/>
    <col min="4" max="4" width="9.140625" style="2" customWidth="1"/>
  </cols>
  <sheetData>
    <row r="2" spans="1:5" ht="12.75">
      <c r="A2" t="s">
        <v>8</v>
      </c>
      <c r="C2" t="s">
        <v>15</v>
      </c>
      <c r="E2" t="s">
        <v>16</v>
      </c>
    </row>
    <row r="3" spans="1:5" ht="12.75">
      <c r="A3" t="s">
        <v>13</v>
      </c>
      <c r="B3" s="2" t="s">
        <v>14</v>
      </c>
      <c r="C3" t="s">
        <v>13</v>
      </c>
      <c r="D3" s="2" t="s">
        <v>14</v>
      </c>
      <c r="E3" t="s">
        <v>18</v>
      </c>
    </row>
    <row r="4" spans="1:5" ht="12.75">
      <c r="A4">
        <v>-0.112</v>
      </c>
      <c r="B4" s="2">
        <f aca="true" t="shared" si="0" ref="B4:B10">(68530*A4^3)-(103526*A4^2)+(65087*A4)-222.5</f>
        <v>-8907.15385984</v>
      </c>
      <c r="C4">
        <v>0.52</v>
      </c>
      <c r="D4" s="2">
        <f>(21713*C4^2)-(12796*C4)+1454.6</f>
        <v>671.8752000000009</v>
      </c>
      <c r="E4" s="1"/>
    </row>
    <row r="5" spans="1:6" ht="12.75">
      <c r="A5">
        <v>-0.024</v>
      </c>
      <c r="B5" s="2">
        <f t="shared" si="0"/>
        <v>-1845.16633472</v>
      </c>
      <c r="C5">
        <v>0.62</v>
      </c>
      <c r="D5" s="2">
        <f aca="true" t="shared" si="1" ref="D5:D27">(21713*C5^2)-(12796*C5)+1454.6</f>
        <v>1867.5572000000016</v>
      </c>
      <c r="E5" s="1" t="s">
        <v>17</v>
      </c>
      <c r="F5" t="s">
        <v>3</v>
      </c>
    </row>
    <row r="6" spans="1:6" ht="12.75">
      <c r="A6">
        <v>0.07</v>
      </c>
      <c r="B6" s="2">
        <f t="shared" si="0"/>
        <v>3849.81839</v>
      </c>
      <c r="C6">
        <v>0.74</v>
      </c>
      <c r="D6" s="2">
        <f t="shared" si="1"/>
        <v>3875.598800000001</v>
      </c>
      <c r="E6" s="1">
        <f aca="true" t="shared" si="2" ref="E6:E18">C6/A6</f>
        <v>10.571428571428571</v>
      </c>
      <c r="F6" s="2">
        <f>D6</f>
        <v>3875.598800000001</v>
      </c>
    </row>
    <row r="7" spans="1:6" ht="12.75">
      <c r="A7">
        <v>0.152</v>
      </c>
      <c r="B7" s="2">
        <f t="shared" si="0"/>
        <v>7519.52349824</v>
      </c>
      <c r="C7">
        <v>0.9</v>
      </c>
      <c r="D7" s="2">
        <f>(21713*C7^2)-(12796*C7)+1454.6</f>
        <v>7525.730000000003</v>
      </c>
      <c r="E7" s="1">
        <f t="shared" si="2"/>
        <v>5.921052631578948</v>
      </c>
      <c r="F7" s="2">
        <f aca="true" t="shared" si="3" ref="F7:F18">D7</f>
        <v>7525.730000000003</v>
      </c>
    </row>
    <row r="8" spans="1:6" ht="12.75">
      <c r="A8">
        <v>0.24</v>
      </c>
      <c r="B8" s="2">
        <f t="shared" si="0"/>
        <v>10382.64112</v>
      </c>
      <c r="C8">
        <v>1</v>
      </c>
      <c r="D8" s="2">
        <f t="shared" si="1"/>
        <v>10371.6</v>
      </c>
      <c r="E8" s="1">
        <f t="shared" si="2"/>
        <v>4.166666666666667</v>
      </c>
      <c r="F8" s="2">
        <f t="shared" si="3"/>
        <v>10371.6</v>
      </c>
    </row>
    <row r="9" spans="1:6" ht="12.75">
      <c r="A9">
        <v>0.45</v>
      </c>
      <c r="B9" s="2">
        <f t="shared" si="0"/>
        <v>14347.43125</v>
      </c>
      <c r="C9">
        <v>1.12</v>
      </c>
      <c r="D9" s="2">
        <f t="shared" si="1"/>
        <v>14359.8672</v>
      </c>
      <c r="E9" s="1">
        <f t="shared" si="2"/>
        <v>2.488888888888889</v>
      </c>
      <c r="F9" s="2">
        <f t="shared" si="3"/>
        <v>14359.8672</v>
      </c>
    </row>
    <row r="10" spans="1:6" ht="12.75">
      <c r="A10">
        <v>0.72</v>
      </c>
      <c r="B10" s="2">
        <f t="shared" si="0"/>
        <v>18550.947040000003</v>
      </c>
      <c r="C10">
        <v>1.24</v>
      </c>
      <c r="D10" s="2">
        <f t="shared" si="1"/>
        <v>18973.468800000002</v>
      </c>
      <c r="E10" s="1">
        <f t="shared" si="2"/>
        <v>1.7222222222222223</v>
      </c>
      <c r="F10" s="2">
        <f t="shared" si="3"/>
        <v>18973.468800000002</v>
      </c>
    </row>
    <row r="11" spans="1:6" ht="12.75">
      <c r="A11" t="s">
        <v>19</v>
      </c>
      <c r="E11" s="1"/>
      <c r="F11" s="2"/>
    </row>
    <row r="12" spans="1:6" ht="12.75">
      <c r="A12">
        <v>0.03</v>
      </c>
      <c r="B12" s="2">
        <f aca="true" t="shared" si="4" ref="B12:B18">-(344783*A12^2)+(269225*A12)+862.17</f>
        <v>8628.6153</v>
      </c>
      <c r="C12">
        <v>0.94</v>
      </c>
      <c r="D12" s="2">
        <f t="shared" si="1"/>
        <v>8611.966799999998</v>
      </c>
      <c r="E12" s="1">
        <f t="shared" si="2"/>
        <v>31.333333333333332</v>
      </c>
      <c r="F12" s="2">
        <f t="shared" si="3"/>
        <v>8611.966799999998</v>
      </c>
    </row>
    <row r="13" spans="1:6" ht="12.75">
      <c r="A13">
        <v>0.05</v>
      </c>
      <c r="B13" s="2">
        <f t="shared" si="4"/>
        <v>13461.4625</v>
      </c>
      <c r="C13">
        <v>1.1</v>
      </c>
      <c r="D13" s="2">
        <f>(21713*C13^2)-(12796*C13)+1454.6</f>
        <v>13651.730000000003</v>
      </c>
      <c r="E13" s="1">
        <f t="shared" si="2"/>
        <v>22</v>
      </c>
      <c r="F13" s="2">
        <f t="shared" si="3"/>
        <v>13651.730000000003</v>
      </c>
    </row>
    <row r="14" spans="1:6" ht="12.75">
      <c r="A14">
        <v>0.1</v>
      </c>
      <c r="B14" s="2">
        <f t="shared" si="4"/>
        <v>24336.839999999997</v>
      </c>
      <c r="C14">
        <v>1.36</v>
      </c>
      <c r="D14" s="2">
        <f t="shared" si="1"/>
        <v>24212.404800000008</v>
      </c>
      <c r="E14" s="1">
        <f t="shared" si="2"/>
        <v>13.6</v>
      </c>
      <c r="F14" s="2">
        <f t="shared" si="3"/>
        <v>24212.404800000008</v>
      </c>
    </row>
    <row r="15" spans="1:6" ht="12.75">
      <c r="A15">
        <v>0.15</v>
      </c>
      <c r="B15" s="2">
        <f t="shared" si="4"/>
        <v>33488.3025</v>
      </c>
      <c r="C15">
        <v>1.55</v>
      </c>
      <c r="D15" s="2">
        <f t="shared" si="1"/>
        <v>33786.28250000001</v>
      </c>
      <c r="E15" s="1">
        <f t="shared" si="2"/>
        <v>10.333333333333334</v>
      </c>
      <c r="F15" s="2">
        <f t="shared" si="3"/>
        <v>33786.28250000001</v>
      </c>
    </row>
    <row r="16" spans="1:6" ht="12.75">
      <c r="A16">
        <v>0.2</v>
      </c>
      <c r="B16" s="2">
        <f t="shared" si="4"/>
        <v>40915.84999999999</v>
      </c>
      <c r="C16">
        <v>1.67</v>
      </c>
      <c r="D16" s="2">
        <f t="shared" si="1"/>
        <v>40640.6657</v>
      </c>
      <c r="E16" s="1">
        <f t="shared" si="2"/>
        <v>8.35</v>
      </c>
      <c r="F16" s="2">
        <f t="shared" si="3"/>
        <v>40640.6657</v>
      </c>
    </row>
    <row r="17" spans="1:6" ht="12.75">
      <c r="A17">
        <v>0.25</v>
      </c>
      <c r="B17" s="2">
        <f t="shared" si="4"/>
        <v>46619.4825</v>
      </c>
      <c r="C17">
        <v>1.76</v>
      </c>
      <c r="D17" s="2">
        <f t="shared" si="1"/>
        <v>46191.8288</v>
      </c>
      <c r="E17" s="1">
        <f t="shared" si="2"/>
        <v>7.04</v>
      </c>
      <c r="F17" s="2">
        <f t="shared" si="3"/>
        <v>46191.8288</v>
      </c>
    </row>
    <row r="18" spans="1:6" ht="12.75">
      <c r="A18">
        <v>0.3</v>
      </c>
      <c r="B18" s="2">
        <f t="shared" si="4"/>
        <v>50599.2</v>
      </c>
      <c r="C18">
        <v>1.83</v>
      </c>
      <c r="D18" s="2">
        <f t="shared" si="1"/>
        <v>50752.58570000001</v>
      </c>
      <c r="E18" s="1">
        <f t="shared" si="2"/>
        <v>6.1000000000000005</v>
      </c>
      <c r="F18" s="2">
        <f t="shared" si="3"/>
        <v>50752.58570000001</v>
      </c>
    </row>
    <row r="19" spans="1:6" ht="12.75">
      <c r="A19" t="s">
        <v>56</v>
      </c>
      <c r="E19" s="1"/>
      <c r="F19" s="2"/>
    </row>
    <row r="20" spans="1:6" ht="12.75">
      <c r="A20">
        <v>0.03</v>
      </c>
      <c r="B20" s="2">
        <f>-(215119*A20^2)+(165701*A20)+2590</f>
        <v>7367.4229</v>
      </c>
      <c r="C20">
        <v>0.89</v>
      </c>
      <c r="D20" s="2">
        <f t="shared" si="1"/>
        <v>7265.027300000002</v>
      </c>
      <c r="E20" s="1">
        <f aca="true" t="shared" si="5" ref="E20:E27">C20/A20</f>
        <v>29.666666666666668</v>
      </c>
      <c r="F20" s="2">
        <f aca="true" t="shared" si="6" ref="F20:F27">D20</f>
        <v>7265.027300000002</v>
      </c>
    </row>
    <row r="21" spans="1:6" ht="12.75">
      <c r="A21">
        <v>0.05</v>
      </c>
      <c r="B21" s="2">
        <f aca="true" t="shared" si="7" ref="B21:B27">-(215119*A21^2)+(165701*A21)+2590</f>
        <v>10337.2525</v>
      </c>
      <c r="C21">
        <v>1</v>
      </c>
      <c r="D21" s="2">
        <f>(21713*C21^2)-(12796*C21)+1454.6</f>
        <v>10371.6</v>
      </c>
      <c r="E21" s="1">
        <f t="shared" si="5"/>
        <v>20</v>
      </c>
      <c r="F21" s="2">
        <f t="shared" si="6"/>
        <v>10371.6</v>
      </c>
    </row>
    <row r="22" spans="1:6" ht="12.75">
      <c r="A22">
        <v>0.1</v>
      </c>
      <c r="B22" s="2">
        <f t="shared" si="7"/>
        <v>17008.910000000003</v>
      </c>
      <c r="C22">
        <v>1.2</v>
      </c>
      <c r="D22" s="2">
        <f t="shared" si="1"/>
        <v>17366.12</v>
      </c>
      <c r="E22" s="1">
        <f t="shared" si="5"/>
        <v>11.999999999999998</v>
      </c>
      <c r="F22" s="2">
        <f t="shared" si="6"/>
        <v>17366.12</v>
      </c>
    </row>
    <row r="23" spans="1:6" ht="12.75">
      <c r="A23">
        <v>0.15</v>
      </c>
      <c r="B23" s="2">
        <f t="shared" si="7"/>
        <v>22604.972499999996</v>
      </c>
      <c r="C23">
        <v>1.33</v>
      </c>
      <c r="D23" s="2">
        <f t="shared" si="1"/>
        <v>22844.045700000002</v>
      </c>
      <c r="E23" s="1">
        <f t="shared" si="5"/>
        <v>8.866666666666667</v>
      </c>
      <c r="F23" s="2">
        <f t="shared" si="6"/>
        <v>22844.045700000002</v>
      </c>
    </row>
    <row r="24" spans="1:6" ht="12.75">
      <c r="A24">
        <v>0.2</v>
      </c>
      <c r="B24" s="2">
        <f t="shared" si="7"/>
        <v>27125.440000000002</v>
      </c>
      <c r="C24">
        <v>1.43</v>
      </c>
      <c r="D24" s="2">
        <f t="shared" si="1"/>
        <v>27557.233699999997</v>
      </c>
      <c r="E24" s="1">
        <f t="shared" si="5"/>
        <v>7.1499999999999995</v>
      </c>
      <c r="F24" s="2">
        <f t="shared" si="6"/>
        <v>27557.233699999997</v>
      </c>
    </row>
    <row r="25" spans="1:6" ht="12.75">
      <c r="A25">
        <v>0.25</v>
      </c>
      <c r="B25" s="2">
        <f t="shared" si="7"/>
        <v>30570.3125</v>
      </c>
      <c r="C25">
        <v>1.5</v>
      </c>
      <c r="D25" s="2">
        <f t="shared" si="1"/>
        <v>31114.85</v>
      </c>
      <c r="E25" s="1">
        <f t="shared" si="5"/>
        <v>6</v>
      </c>
      <c r="F25" s="2">
        <f t="shared" si="6"/>
        <v>31114.85</v>
      </c>
    </row>
    <row r="26" spans="1:6" ht="12.75">
      <c r="A26">
        <v>0.3</v>
      </c>
      <c r="B26" s="2">
        <f t="shared" si="7"/>
        <v>32939.59</v>
      </c>
      <c r="C26">
        <v>1.53</v>
      </c>
      <c r="D26" s="2">
        <f t="shared" si="1"/>
        <v>32704.681699999997</v>
      </c>
      <c r="E26" s="1">
        <f t="shared" si="5"/>
        <v>5.1000000000000005</v>
      </c>
      <c r="F26" s="2">
        <f t="shared" si="6"/>
        <v>32704.681699999997</v>
      </c>
    </row>
    <row r="27" spans="1:6" ht="12.75">
      <c r="A27">
        <v>0.35</v>
      </c>
      <c r="B27" s="2">
        <f t="shared" si="7"/>
        <v>34233.27250000001</v>
      </c>
      <c r="C27">
        <v>1.56</v>
      </c>
      <c r="D27" s="2">
        <f t="shared" si="1"/>
        <v>34333.5968</v>
      </c>
      <c r="E27" s="1">
        <f t="shared" si="5"/>
        <v>4.457142857142857</v>
      </c>
      <c r="F27" s="2">
        <f t="shared" si="6"/>
        <v>34333.5968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G16" sqref="G16"/>
    </sheetView>
  </sheetViews>
  <sheetFormatPr defaultColWidth="9.140625" defaultRowHeight="12.75"/>
  <sheetData>
    <row r="2" ht="12.75">
      <c r="E2" t="s">
        <v>121</v>
      </c>
    </row>
    <row r="3" spans="1:7" ht="12.75">
      <c r="A3" t="s">
        <v>108</v>
      </c>
      <c r="E3">
        <v>17.143</v>
      </c>
      <c r="G3" t="s">
        <v>114</v>
      </c>
    </row>
    <row r="4" spans="4:7" ht="12.75">
      <c r="D4" t="s">
        <v>117</v>
      </c>
      <c r="E4" t="s">
        <v>117</v>
      </c>
      <c r="G4">
        <v>83.5</v>
      </c>
    </row>
    <row r="5" spans="1:6" ht="12.75">
      <c r="A5" t="s">
        <v>124</v>
      </c>
      <c r="C5" t="s">
        <v>116</v>
      </c>
      <c r="D5" t="s">
        <v>110</v>
      </c>
      <c r="E5" t="s">
        <v>120</v>
      </c>
      <c r="F5" t="s">
        <v>123</v>
      </c>
    </row>
    <row r="6" spans="1:7" ht="12.75">
      <c r="A6" t="s">
        <v>109</v>
      </c>
      <c r="B6" t="s">
        <v>2</v>
      </c>
      <c r="C6" t="s">
        <v>62</v>
      </c>
      <c r="D6" t="s">
        <v>119</v>
      </c>
      <c r="E6" t="s">
        <v>118</v>
      </c>
      <c r="F6" t="s">
        <v>122</v>
      </c>
      <c r="G6" t="s">
        <v>111</v>
      </c>
    </row>
    <row r="7" spans="1:7" ht="12.75">
      <c r="A7">
        <v>2.44</v>
      </c>
      <c r="B7">
        <v>0.47</v>
      </c>
      <c r="C7">
        <f>B7*A7</f>
        <v>1.1467999999999998</v>
      </c>
      <c r="D7">
        <v>1.1</v>
      </c>
      <c r="E7">
        <f>D7*K_Lm</f>
        <v>18.857300000000002</v>
      </c>
      <c r="F7">
        <f>E7/C7</f>
        <v>16.44340774328567</v>
      </c>
      <c r="G7" t="s">
        <v>112</v>
      </c>
    </row>
    <row r="8" spans="1:7" ht="12.75">
      <c r="A8">
        <v>3.32</v>
      </c>
      <c r="B8">
        <v>0.02</v>
      </c>
      <c r="C8">
        <f aca="true" t="shared" si="0" ref="C8:C15">B8*A8</f>
        <v>0.0664</v>
      </c>
      <c r="D8">
        <v>0.0716</v>
      </c>
      <c r="E8">
        <f>D8*K_Lm</f>
        <v>1.2274388</v>
      </c>
      <c r="F8">
        <f aca="true" t="shared" si="1" ref="F8:F15">E8/C8</f>
        <v>18.485524096385543</v>
      </c>
      <c r="G8" t="s">
        <v>113</v>
      </c>
    </row>
    <row r="9" spans="1:7" ht="12.75">
      <c r="A9">
        <v>3.5</v>
      </c>
      <c r="B9">
        <v>0.0401</v>
      </c>
      <c r="C9">
        <f t="shared" si="0"/>
        <v>0.14034999999999997</v>
      </c>
      <c r="D9">
        <v>0.125</v>
      </c>
      <c r="E9">
        <f>D9*K_Lm</f>
        <v>2.142875</v>
      </c>
      <c r="F9">
        <f t="shared" si="1"/>
        <v>15.268079800498757</v>
      </c>
      <c r="G9" t="s">
        <v>113</v>
      </c>
    </row>
    <row r="10" spans="1:7" ht="12.75">
      <c r="A10">
        <v>3</v>
      </c>
      <c r="B10">
        <v>0.1</v>
      </c>
      <c r="C10">
        <f t="shared" si="0"/>
        <v>0.30000000000000004</v>
      </c>
      <c r="D10">
        <v>0.397</v>
      </c>
      <c r="E10">
        <f>D10*K_Lm</f>
        <v>6.805771000000001</v>
      </c>
      <c r="F10">
        <f t="shared" si="1"/>
        <v>22.685903333333332</v>
      </c>
      <c r="G10" t="s">
        <v>115</v>
      </c>
    </row>
    <row r="11" spans="1:7" ht="12.75">
      <c r="A11">
        <v>3.27</v>
      </c>
      <c r="B11">
        <v>0.25</v>
      </c>
      <c r="C11">
        <f t="shared" si="0"/>
        <v>0.8175</v>
      </c>
      <c r="D11">
        <v>0.82</v>
      </c>
      <c r="E11">
        <f>D11*K_Lm</f>
        <v>14.05726</v>
      </c>
      <c r="F11">
        <f t="shared" si="1"/>
        <v>17.195425076452597</v>
      </c>
      <c r="G11" t="s">
        <v>115</v>
      </c>
    </row>
    <row r="12" spans="1:7" ht="12.75">
      <c r="A12">
        <v>3.3</v>
      </c>
      <c r="B12">
        <v>0.35</v>
      </c>
      <c r="C12">
        <f t="shared" si="0"/>
        <v>1.1549999999999998</v>
      </c>
      <c r="D12">
        <v>1.05</v>
      </c>
      <c r="E12">
        <f>D12*K_Lm</f>
        <v>18.00015</v>
      </c>
      <c r="F12">
        <f t="shared" si="1"/>
        <v>15.584545454545458</v>
      </c>
      <c r="G12" t="s">
        <v>115</v>
      </c>
    </row>
    <row r="14" spans="1:5" ht="12.75">
      <c r="A14" t="s">
        <v>125</v>
      </c>
      <c r="E14">
        <f>18/1.1</f>
        <v>16.363636363636363</v>
      </c>
    </row>
    <row r="15" spans="1:6" ht="12.75">
      <c r="A15">
        <v>3.15</v>
      </c>
      <c r="B15">
        <v>0.35</v>
      </c>
      <c r="C15">
        <f t="shared" si="0"/>
        <v>1.1024999999999998</v>
      </c>
      <c r="D15">
        <v>1.1</v>
      </c>
      <c r="E15">
        <v>18</v>
      </c>
      <c r="F15">
        <f t="shared" si="1"/>
        <v>16.326530612244902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2002-06-17T23:24:07Z</cp:lastPrinted>
  <dcterms:created xsi:type="dcterms:W3CDTF">2002-04-13T22:29:18Z</dcterms:created>
  <dcterms:modified xsi:type="dcterms:W3CDTF">2002-06-17T23:24:12Z</dcterms:modified>
  <cp:category/>
  <cp:version/>
  <cp:contentType/>
  <cp:contentStatus/>
</cp:coreProperties>
</file>